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0A32375F-F61C-4B9E-9F5C-68F516FA9F95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QFN 48 6-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S30" i="1"/>
  <c r="S32" i="1"/>
  <c r="S20" i="1"/>
  <c r="S29" i="1"/>
  <c r="Q29" i="1"/>
  <c r="P29" i="1"/>
  <c r="Q19" i="1"/>
  <c r="P19" i="1"/>
  <c r="Q14" i="1"/>
  <c r="P14" i="1"/>
  <c r="Q13" i="1"/>
  <c r="P13" i="1"/>
  <c r="Q18" i="1"/>
  <c r="P18" i="1"/>
  <c r="Q15" i="1"/>
  <c r="P15" i="1"/>
  <c r="Q16" i="1"/>
  <c r="P16" i="1"/>
  <c r="Q20" i="1"/>
  <c r="P20" i="1"/>
  <c r="Q17" i="1"/>
  <c r="P17" i="1"/>
  <c r="S27" i="1"/>
  <c r="S22" i="1"/>
  <c r="Q28" i="1"/>
  <c r="P28" i="1"/>
  <c r="S12" i="1"/>
  <c r="Q23" i="1"/>
  <c r="P23" i="1"/>
  <c r="Q26" i="1"/>
  <c r="P26" i="1"/>
  <c r="Q27" i="1"/>
  <c r="P27" i="1"/>
  <c r="Q24" i="1"/>
  <c r="P24" i="1"/>
  <c r="Q25" i="1"/>
  <c r="P25" i="1"/>
  <c r="Q12" i="1"/>
  <c r="P12" i="1"/>
  <c r="Q8" i="1"/>
  <c r="Q10" i="1"/>
  <c r="P10" i="1"/>
  <c r="Q11" i="1"/>
  <c r="P11" i="1"/>
  <c r="Q9" i="1"/>
  <c r="P9" i="1"/>
  <c r="Q21" i="1"/>
  <c r="P21" i="1"/>
  <c r="Q22" i="1"/>
  <c r="P22" i="1"/>
  <c r="P8" i="1"/>
  <c r="Q31" i="1"/>
  <c r="P30" i="1"/>
  <c r="P31" i="1"/>
</calcChain>
</file>

<file path=xl/sharedStrings.xml><?xml version="1.0" encoding="utf-8"?>
<sst xmlns="http://schemas.openxmlformats.org/spreadsheetml/2006/main" count="138" uniqueCount="89">
  <si>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</si>
  <si>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</si>
  <si>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</si>
  <si>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</si>
  <si>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</si>
  <si>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</si>
  <si>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</si>
  <si>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</si>
  <si>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</si>
  <si>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</si>
  <si>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</si>
  <si>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</si>
  <si>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</si>
  <si>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</si>
  <si>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</si>
  <si>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</si>
  <si>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</si>
  <si>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</si>
  <si>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</si>
  <si>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</si>
  <si>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</si>
  <si>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</si>
  <si>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</si>
  <si>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</si>
  <si>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</si>
  <si>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</si>
  <si>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</si>
  <si>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</si>
  <si>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</si>
  <si>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</si>
  <si>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</si>
  <si>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</si>
  <si>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</si>
  <si>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</si>
  <si>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</si>
  <si>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</si>
  <si>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</si>
  <si>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Epoxy resin A</t>
  </si>
  <si>
    <t>9003-36-5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</si>
  <si>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</si>
  <si>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</si>
  <si>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</si>
  <si>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</si>
  <si>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Silver Powder</t>
    <phoneticPr fontId="11" type="noConversion"/>
  </si>
  <si>
    <t xml:space="preserve">Epoxy resin B </t>
  </si>
  <si>
    <t>Trade Secret</t>
  </si>
  <si>
    <t xml:space="preserve">Hardener </t>
    <phoneticPr fontId="11" type="noConversion"/>
  </si>
  <si>
    <t xml:space="preserve">Diluent A </t>
    <phoneticPr fontId="11" type="noConversion"/>
  </si>
  <si>
    <t xml:space="preserve">Diluent B </t>
    <phoneticPr fontId="11" type="noConversion"/>
  </si>
  <si>
    <t xml:space="preserve">Dicyandiamide </t>
    <phoneticPr fontId="11" type="noConversion"/>
  </si>
  <si>
    <t>461-58-5</t>
    <phoneticPr fontId="11" type="noConversion"/>
  </si>
  <si>
    <t>Organic peroxide</t>
    <phoneticPr fontId="11" type="noConversion"/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</si>
  <si>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</si>
  <si>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</si>
  <si>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</si>
  <si>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</si>
  <si>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</si>
  <si>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</si>
  <si>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</si>
  <si>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</si>
  <si>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</si>
  <si>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</si>
  <si>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</si>
  <si>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</si>
  <si>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</si>
  <si>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pure tin</t>
    <phoneticPr fontId="11" type="noConversion"/>
  </si>
  <si>
    <t>7440-31-5</t>
    <phoneticPr fontId="11" type="noConversion"/>
  </si>
  <si>
    <t>Lead and other</t>
    <phoneticPr fontId="11" type="noConversion"/>
  </si>
  <si>
    <t>7439-92-1</t>
    <phoneticPr fontId="11" type="noConversion"/>
  </si>
  <si>
    <t>XS1-OU2-QF48</t>
  </si>
  <si>
    <t>A194</t>
    <phoneticPr fontId="0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</si>
  <si>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</si>
  <si>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</si>
  <si>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</si>
  <si>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</si>
  <si>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</si>
  <si>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</si>
  <si>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</si>
  <si>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</si>
  <si>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</si>
  <si>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</si>
  <si>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</si>
  <si>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</si>
  <si>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</si>
  <si>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</si>
  <si>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</si>
  <si>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6.31</t>
    <phoneticPr fontId="0" type="noConversion"/>
  </si>
  <si>
    <t>QFN 48 (6x6 mm)</t>
  </si>
  <si>
    <t>XMOS (XM3)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</si>
</sst>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000"/>
    <numFmt numFmtId="168" formatCode="0.0000%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20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10" xfId="0" applyFont="1" applyBorder="1" applyAlignment="1">
      <alignment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50" name="Picture 158" descr="Greatek_Logo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76200</xdr:rowOff>
        </xdr:from>
        <xdr:to>
          <xdr:col>5</xdr:col>
          <xdr:colOff>542925</xdr:colOff>
          <xdr:row>28</xdr:row>
          <xdr:rowOff>180975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57150</xdr:rowOff>
        </xdr:from>
        <xdr:to>
          <xdr:col>5</xdr:col>
          <xdr:colOff>571500</xdr:colOff>
          <xdr:row>21</xdr:row>
          <xdr:rowOff>190500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14</xdr:row>
          <xdr:rowOff>152400</xdr:rowOff>
        </xdr:from>
        <xdr:to>
          <xdr:col>5</xdr:col>
          <xdr:colOff>561975</xdr:colOff>
          <xdr:row>17</xdr:row>
          <xdr:rowOff>38100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8</xdr:row>
          <xdr:rowOff>104775</xdr:rowOff>
        </xdr:from>
        <xdr:to>
          <xdr:col>5</xdr:col>
          <xdr:colOff>514350</xdr:colOff>
          <xdr:row>10</xdr:row>
          <xdr:rowOff>85725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202826</xdr:colOff>
          <xdr:row>22</xdr:row>
          <xdr:rowOff>68917</xdr:rowOff>
        </xdr:from>
        <xdr:to>
          <xdr:col>4</xdr:col>
          <xdr:colOff>487456</xdr:colOff>
          <xdr:row>26</xdr:row>
          <xdr:rowOff>85726</xdr:rowOff>
        </xdr:to>
        <xdr:sp macro="" textlink="">
          <xdr:nvSpPr>
            <xdr:cNvPr id="2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27</xdr:row>
          <xdr:rowOff>95250</xdr:rowOff>
        </xdr:from>
        <xdr:to>
          <xdr:col>4</xdr:col>
          <xdr:colOff>180975</xdr:colOff>
          <xdr:row>28</xdr:row>
          <xdr:rowOff>123825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246529</xdr:colOff>
          <xdr:row>7</xdr:row>
          <xdr:rowOff>100854</xdr:rowOff>
        </xdr:from>
        <xdr:to>
          <xdr:col>4</xdr:col>
          <xdr:colOff>381000</xdr:colOff>
          <xdr:row>11</xdr:row>
          <xdr:rowOff>28697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9C0E83D0-4368-C58A-107A-669623442F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179294</xdr:colOff>
          <xdr:row>14</xdr:row>
          <xdr:rowOff>0</xdr:rowOff>
        </xdr:from>
        <xdr:to>
          <xdr:col>4</xdr:col>
          <xdr:colOff>465044</xdr:colOff>
          <xdr:row>18</xdr:row>
          <xdr:rowOff>38099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C58E3158-385F-9E6F-BA17-F2B1C9C60E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437029</xdr:colOff>
          <xdr:row>20</xdr:row>
          <xdr:rowOff>78442</xdr:rowOff>
        </xdr:from>
        <xdr:to>
          <xdr:col>4</xdr:col>
          <xdr:colOff>231824</xdr:colOff>
          <xdr:row>21</xdr:row>
          <xdr:rowOff>145677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45C9841F-5545-E1BA-FB46-CCFF1B70DD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P4" sqref="P4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11.42578125" style="1" hidden="1" customWidth="1"/>
    <col min="19" max="19" width="11.57031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88</v>
      </c>
      <c r="Q1" s="9"/>
    </row>
    <row r="2" spans="1:19" ht="12.75" customHeight="1">
      <c r="O2" s="3" t="s">
        <v>14</v>
      </c>
      <c r="P2" s="13" t="s">
        <v>87</v>
      </c>
      <c r="Q2" s="10"/>
    </row>
    <row r="3" spans="1:19" ht="12.75" customHeight="1">
      <c r="O3" s="3" t="s">
        <v>15</v>
      </c>
      <c r="P3" s="13" t="s">
        <v>69</v>
      </c>
      <c r="Q3" s="10"/>
    </row>
    <row r="4" spans="1:19">
      <c r="O4" s="3" t="s">
        <v>16</v>
      </c>
      <c r="P4" s="14">
        <v>45649</v>
      </c>
      <c r="Q4" s="11"/>
    </row>
    <row r="5" spans="1:19" ht="13.5" thickBot="1">
      <c r="L5" s="15"/>
    </row>
    <row r="6" spans="1:19" ht="16.5" customHeight="1" thickBot="1">
      <c r="A6" s="62" t="s">
        <v>12</v>
      </c>
      <c r="B6" s="63"/>
      <c r="C6" s="63"/>
      <c r="D6" s="63"/>
      <c r="E6" s="63"/>
      <c r="F6" s="64"/>
      <c r="G6" s="65" t="s">
        <v>11</v>
      </c>
      <c r="H6" s="66"/>
      <c r="I6" s="66"/>
      <c r="J6" s="66"/>
      <c r="K6" s="66"/>
      <c r="L6" s="66"/>
      <c r="M6" s="67"/>
      <c r="N6" s="58" t="s">
        <v>23</v>
      </c>
      <c r="O6" s="59"/>
      <c r="P6" s="59"/>
      <c r="Q6" s="60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5" t="s">
        <v>21</v>
      </c>
      <c r="B8" s="54" t="s">
        <v>70</v>
      </c>
      <c r="C8" s="54" t="s">
        <v>71</v>
      </c>
      <c r="D8" s="61"/>
      <c r="E8" s="61"/>
      <c r="F8" s="57"/>
      <c r="G8" s="54" t="s">
        <v>17</v>
      </c>
      <c r="H8" s="54" t="s">
        <v>42</v>
      </c>
      <c r="I8" s="54" t="s">
        <v>17</v>
      </c>
      <c r="J8" s="54" t="s">
        <v>42</v>
      </c>
      <c r="K8" s="54" t="s">
        <v>17</v>
      </c>
      <c r="L8" s="54" t="s">
        <v>17</v>
      </c>
      <c r="M8" s="54" t="s">
        <v>17</v>
      </c>
      <c r="N8" s="37" t="s">
        <v>72</v>
      </c>
      <c r="O8" s="38" t="s">
        <v>73</v>
      </c>
      <c r="P8" s="50">
        <f t="shared" ref="P8:P13" si="0">Q8/$S$32</f>
        <v>0.309728</v>
      </c>
      <c r="Q8" s="52">
        <f>$S$12*R8</f>
        <v>2.1061504000000002E-2</v>
      </c>
      <c r="R8" s="26">
        <v>0.96789999999999998</v>
      </c>
    </row>
    <row r="9" spans="1:19">
      <c r="A9" s="55"/>
      <c r="B9" s="54"/>
      <c r="C9" s="54"/>
      <c r="D9" s="61"/>
      <c r="E9" s="61"/>
      <c r="F9" s="57"/>
      <c r="G9" s="54"/>
      <c r="H9" s="54"/>
      <c r="I9" s="54"/>
      <c r="J9" s="54"/>
      <c r="K9" s="54"/>
      <c r="L9" s="54"/>
      <c r="M9" s="54"/>
      <c r="N9" s="39" t="s">
        <v>74</v>
      </c>
      <c r="O9" s="38" t="s">
        <v>75</v>
      </c>
      <c r="P9" s="50">
        <f t="shared" si="0"/>
        <v>7.2960000000000004E-3</v>
      </c>
      <c r="Q9" s="52">
        <f>$S$12*R9</f>
        <v>4.9612800000000009E-4</v>
      </c>
      <c r="R9" s="26">
        <v>2.2800000000000001E-2</v>
      </c>
    </row>
    <row r="10" spans="1:19">
      <c r="A10" s="55"/>
      <c r="B10" s="54"/>
      <c r="C10" s="54"/>
      <c r="D10" s="61"/>
      <c r="E10" s="61"/>
      <c r="F10" s="57"/>
      <c r="G10" s="54"/>
      <c r="H10" s="54"/>
      <c r="I10" s="54"/>
      <c r="J10" s="54"/>
      <c r="K10" s="54"/>
      <c r="L10" s="54"/>
      <c r="M10" s="54"/>
      <c r="N10" s="39" t="s">
        <v>76</v>
      </c>
      <c r="O10" s="38" t="s">
        <v>77</v>
      </c>
      <c r="P10" s="50">
        <f t="shared" si="0"/>
        <v>4.8000000000000007E-4</v>
      </c>
      <c r="Q10" s="52">
        <f>$S$12*R10</f>
        <v>3.2640000000000006E-5</v>
      </c>
      <c r="R10" s="26">
        <v>1.5E-3</v>
      </c>
    </row>
    <row r="11" spans="1:19">
      <c r="A11" s="55"/>
      <c r="B11" s="54"/>
      <c r="C11" s="54"/>
      <c r="D11" s="61"/>
      <c r="E11" s="61"/>
      <c r="F11" s="57"/>
      <c r="G11" s="54"/>
      <c r="H11" s="54"/>
      <c r="I11" s="54"/>
      <c r="J11" s="54"/>
      <c r="K11" s="54"/>
      <c r="L11" s="54"/>
      <c r="M11" s="54"/>
      <c r="N11" s="39" t="s">
        <v>78</v>
      </c>
      <c r="O11" s="38" t="s">
        <v>79</v>
      </c>
      <c r="P11" s="50">
        <f t="shared" si="0"/>
        <v>9.5999999999999989E-5</v>
      </c>
      <c r="Q11" s="52">
        <f>$S$12*R11</f>
        <v>6.528E-6</v>
      </c>
      <c r="R11" s="26">
        <v>2.9999999999999997E-4</v>
      </c>
    </row>
    <row r="12" spans="1:19">
      <c r="A12" s="55"/>
      <c r="B12" s="54"/>
      <c r="C12" s="54"/>
      <c r="D12" s="61"/>
      <c r="E12" s="61"/>
      <c r="F12" s="57"/>
      <c r="G12" s="54"/>
      <c r="H12" s="54"/>
      <c r="I12" s="54"/>
      <c r="J12" s="54"/>
      <c r="K12" s="54"/>
      <c r="L12" s="54"/>
      <c r="M12" s="54"/>
      <c r="N12" s="39" t="s">
        <v>80</v>
      </c>
      <c r="O12" s="38" t="s">
        <v>30</v>
      </c>
      <c r="P12" s="50">
        <f t="shared" si="0"/>
        <v>2.3999999999999998E-3</v>
      </c>
      <c r="Q12" s="52">
        <f>$S$12*R12</f>
        <v>1.6320000000000001E-4</v>
      </c>
      <c r="R12" s="26">
        <v>7.4999999999999997E-3</v>
      </c>
      <c r="S12" s="31">
        <f>S32*32%</f>
        <v>2.1760000000000002E-2</v>
      </c>
    </row>
    <row r="13" spans="1:19">
      <c r="A13" s="55" t="s">
        <v>85</v>
      </c>
      <c r="B13" s="55" t="s">
        <v>35</v>
      </c>
      <c r="C13" s="55" t="s">
        <v>36</v>
      </c>
      <c r="D13" s="55"/>
      <c r="E13" s="55"/>
      <c r="F13" s="57"/>
      <c r="G13" s="57" t="s">
        <v>17</v>
      </c>
      <c r="H13" s="57" t="s">
        <v>17</v>
      </c>
      <c r="I13" s="57" t="s">
        <v>17</v>
      </c>
      <c r="J13" s="57" t="s">
        <v>17</v>
      </c>
      <c r="K13" s="57" t="s">
        <v>17</v>
      </c>
      <c r="L13" s="57" t="s">
        <v>17</v>
      </c>
      <c r="M13" s="57" t="s">
        <v>17</v>
      </c>
      <c r="N13" s="40" t="s">
        <v>43</v>
      </c>
      <c r="O13" s="41" t="s">
        <v>30</v>
      </c>
      <c r="P13" s="50">
        <f t="shared" si="0"/>
        <v>6.0800000000000014E-4</v>
      </c>
      <c r="Q13" s="52">
        <f>$S$20*R13</f>
        <v>4.1344000000000009E-5</v>
      </c>
      <c r="R13" s="27">
        <v>0.76</v>
      </c>
      <c r="S13" s="31"/>
    </row>
    <row r="14" spans="1:19">
      <c r="A14" s="55"/>
      <c r="B14" s="55"/>
      <c r="C14" s="55"/>
      <c r="D14" s="55"/>
      <c r="E14" s="55"/>
      <c r="F14" s="57"/>
      <c r="G14" s="57"/>
      <c r="H14" s="57"/>
      <c r="I14" s="57"/>
      <c r="J14" s="57"/>
      <c r="K14" s="57"/>
      <c r="L14" s="57"/>
      <c r="M14" s="57"/>
      <c r="N14" s="40" t="s">
        <v>37</v>
      </c>
      <c r="O14" s="41" t="s">
        <v>38</v>
      </c>
      <c r="P14" s="50">
        <f t="shared" ref="P14:P20" si="1">Q14/$S$32</f>
        <v>2.4000000000000001E-5</v>
      </c>
      <c r="Q14" s="52">
        <f t="shared" ref="Q14:Q20" si="2">$S$20*R14</f>
        <v>1.6320000000000002E-6</v>
      </c>
      <c r="R14" s="27">
        <v>0.03</v>
      </c>
      <c r="S14" s="31"/>
    </row>
    <row r="15" spans="1:19">
      <c r="A15" s="55"/>
      <c r="B15" s="55"/>
      <c r="C15" s="55"/>
      <c r="D15" s="55"/>
      <c r="E15" s="55"/>
      <c r="F15" s="57"/>
      <c r="G15" s="57"/>
      <c r="H15" s="57"/>
      <c r="I15" s="57"/>
      <c r="J15" s="57"/>
      <c r="K15" s="57"/>
      <c r="L15" s="57"/>
      <c r="M15" s="57"/>
      <c r="N15" s="40" t="s">
        <v>44</v>
      </c>
      <c r="O15" s="41" t="s">
        <v>45</v>
      </c>
      <c r="P15" s="50">
        <f t="shared" si="1"/>
        <v>5.6000000000000013E-5</v>
      </c>
      <c r="Q15" s="52">
        <f t="shared" si="2"/>
        <v>3.8080000000000011E-6</v>
      </c>
      <c r="R15" s="27">
        <v>7.0000000000000007E-2</v>
      </c>
      <c r="S15" s="31"/>
    </row>
    <row r="16" spans="1:19">
      <c r="A16" s="55"/>
      <c r="B16" s="55"/>
      <c r="C16" s="55"/>
      <c r="D16" s="55"/>
      <c r="E16" s="55"/>
      <c r="F16" s="57"/>
      <c r="G16" s="57"/>
      <c r="H16" s="57"/>
      <c r="I16" s="57"/>
      <c r="J16" s="57"/>
      <c r="K16" s="57"/>
      <c r="L16" s="57"/>
      <c r="M16" s="57"/>
      <c r="N16" s="40" t="s">
        <v>46</v>
      </c>
      <c r="O16" s="41" t="s">
        <v>45</v>
      </c>
      <c r="P16" s="50">
        <f t="shared" si="1"/>
        <v>2.4000000000000001E-5</v>
      </c>
      <c r="Q16" s="52">
        <f t="shared" si="2"/>
        <v>1.6320000000000002E-6</v>
      </c>
      <c r="R16" s="27">
        <v>0.03</v>
      </c>
      <c r="S16" s="31"/>
    </row>
    <row r="17" spans="1:22">
      <c r="A17" s="55"/>
      <c r="B17" s="55"/>
      <c r="C17" s="55"/>
      <c r="D17" s="55"/>
      <c r="E17" s="55"/>
      <c r="F17" s="57"/>
      <c r="G17" s="57"/>
      <c r="H17" s="57"/>
      <c r="I17" s="57"/>
      <c r="J17" s="57"/>
      <c r="K17" s="57"/>
      <c r="L17" s="57"/>
      <c r="M17" s="57"/>
      <c r="N17" s="40" t="s">
        <v>47</v>
      </c>
      <c r="O17" s="41" t="s">
        <v>45</v>
      </c>
      <c r="P17" s="50">
        <f t="shared" si="1"/>
        <v>2.4000000000000001E-5</v>
      </c>
      <c r="Q17" s="52">
        <f t="shared" si="2"/>
        <v>1.6320000000000002E-6</v>
      </c>
      <c r="R17" s="27">
        <v>0.03</v>
      </c>
      <c r="S17" s="31"/>
    </row>
    <row r="18" spans="1:22">
      <c r="A18" s="55"/>
      <c r="B18" s="55"/>
      <c r="C18" s="55"/>
      <c r="D18" s="55"/>
      <c r="E18" s="55"/>
      <c r="F18" s="57"/>
      <c r="G18" s="57"/>
      <c r="H18" s="57"/>
      <c r="I18" s="57"/>
      <c r="J18" s="57"/>
      <c r="K18" s="57"/>
      <c r="L18" s="57"/>
      <c r="M18" s="57"/>
      <c r="N18" s="40" t="s">
        <v>48</v>
      </c>
      <c r="O18" s="41" t="s">
        <v>45</v>
      </c>
      <c r="P18" s="50">
        <f t="shared" si="1"/>
        <v>5.6000000000000013E-5</v>
      </c>
      <c r="Q18" s="52">
        <f t="shared" si="2"/>
        <v>3.8080000000000011E-6</v>
      </c>
      <c r="R18" s="27">
        <v>7.0000000000000007E-2</v>
      </c>
      <c r="S18" s="31"/>
    </row>
    <row r="19" spans="1:22">
      <c r="A19" s="55"/>
      <c r="B19" s="55"/>
      <c r="C19" s="55"/>
      <c r="D19" s="55"/>
      <c r="E19" s="55"/>
      <c r="F19" s="57"/>
      <c r="G19" s="57"/>
      <c r="H19" s="57"/>
      <c r="I19" s="57"/>
      <c r="J19" s="57"/>
      <c r="K19" s="57"/>
      <c r="L19" s="57"/>
      <c r="M19" s="57"/>
      <c r="N19" s="40" t="s">
        <v>49</v>
      </c>
      <c r="O19" s="41" t="s">
        <v>50</v>
      </c>
      <c r="P19" s="50">
        <f t="shared" si="1"/>
        <v>2.4000000000000003E-6</v>
      </c>
      <c r="Q19" s="52">
        <f t="shared" si="2"/>
        <v>1.6320000000000003E-7</v>
      </c>
      <c r="R19" s="27">
        <v>3.0000000000000001E-3</v>
      </c>
      <c r="S19" s="31"/>
    </row>
    <row r="20" spans="1:22">
      <c r="A20" s="55"/>
      <c r="B20" s="55"/>
      <c r="C20" s="55"/>
      <c r="D20" s="55"/>
      <c r="E20" s="55"/>
      <c r="F20" s="57"/>
      <c r="G20" s="57"/>
      <c r="H20" s="57"/>
      <c r="I20" s="57"/>
      <c r="J20" s="57"/>
      <c r="K20" s="57"/>
      <c r="L20" s="57"/>
      <c r="M20" s="57"/>
      <c r="N20" s="40" t="s">
        <v>51</v>
      </c>
      <c r="O20" s="41" t="s">
        <v>45</v>
      </c>
      <c r="P20" s="50">
        <f t="shared" si="1"/>
        <v>5.6000000000000006E-6</v>
      </c>
      <c r="Q20" s="52">
        <f t="shared" si="2"/>
        <v>3.8080000000000007E-7</v>
      </c>
      <c r="R20" s="27">
        <v>7.0000000000000001E-3</v>
      </c>
      <c r="S20" s="31">
        <f>S32*0.08%</f>
        <v>5.4400000000000008E-5</v>
      </c>
    </row>
    <row r="21" spans="1:22" ht="19.5" customHeight="1">
      <c r="A21" s="55" t="s">
        <v>84</v>
      </c>
      <c r="B21" s="54" t="s">
        <v>41</v>
      </c>
      <c r="C21" s="54" t="s">
        <v>81</v>
      </c>
      <c r="D21" s="56"/>
      <c r="E21" s="56"/>
      <c r="F21" s="54"/>
      <c r="G21" s="54" t="s">
        <v>17</v>
      </c>
      <c r="H21" s="54" t="s">
        <v>17</v>
      </c>
      <c r="I21" s="54" t="s">
        <v>17</v>
      </c>
      <c r="J21" s="54" t="s">
        <v>42</v>
      </c>
      <c r="K21" s="54" t="s">
        <v>17</v>
      </c>
      <c r="L21" s="54" t="s">
        <v>17</v>
      </c>
      <c r="M21" s="54" t="s">
        <v>17</v>
      </c>
      <c r="N21" s="42" t="s">
        <v>52</v>
      </c>
      <c r="O21" s="43" t="s">
        <v>53</v>
      </c>
      <c r="P21" s="50">
        <f>Q21/$S$32</f>
        <v>9.7300000000000012E-4</v>
      </c>
      <c r="Q21" s="52">
        <f>$S$22*R21</f>
        <v>6.6164000000000012E-5</v>
      </c>
      <c r="R21" s="28">
        <v>0.97299999999999998</v>
      </c>
      <c r="S21" s="31"/>
    </row>
    <row r="22" spans="1:22" ht="19.5" customHeight="1">
      <c r="A22" s="55"/>
      <c r="B22" s="54"/>
      <c r="C22" s="54"/>
      <c r="D22" s="56"/>
      <c r="E22" s="56"/>
      <c r="F22" s="54"/>
      <c r="G22" s="54"/>
      <c r="H22" s="54"/>
      <c r="I22" s="54"/>
      <c r="J22" s="54"/>
      <c r="K22" s="54"/>
      <c r="L22" s="54"/>
      <c r="M22" s="54"/>
      <c r="N22" s="42" t="s">
        <v>54</v>
      </c>
      <c r="O22" s="44" t="s">
        <v>55</v>
      </c>
      <c r="P22" s="50">
        <f>Q22/$S$32</f>
        <v>2.7000000000000002E-5</v>
      </c>
      <c r="Q22" s="52">
        <f>$S$22*R22</f>
        <v>1.8360000000000003E-6</v>
      </c>
      <c r="R22" s="28">
        <v>2.7E-2</v>
      </c>
      <c r="S22" s="31">
        <f>S32*0.1%</f>
        <v>6.8000000000000013E-5</v>
      </c>
    </row>
    <row r="23" spans="1:22">
      <c r="A23" s="55" t="s">
        <v>19</v>
      </c>
      <c r="B23" s="54" t="s">
        <v>40</v>
      </c>
      <c r="C23" s="54" t="s">
        <v>39</v>
      </c>
      <c r="D23" s="56"/>
      <c r="E23" s="56"/>
      <c r="F23" s="54"/>
      <c r="G23" s="54" t="s">
        <v>17</v>
      </c>
      <c r="H23" s="54" t="s">
        <v>17</v>
      </c>
      <c r="I23" s="54" t="s">
        <v>17</v>
      </c>
      <c r="J23" s="54" t="s">
        <v>17</v>
      </c>
      <c r="K23" s="54" t="s">
        <v>17</v>
      </c>
      <c r="L23" s="54" t="s">
        <v>17</v>
      </c>
      <c r="M23" s="54" t="s">
        <v>17</v>
      </c>
      <c r="N23" s="45" t="s">
        <v>56</v>
      </c>
      <c r="O23" s="46" t="s">
        <v>57</v>
      </c>
      <c r="P23" s="50">
        <f t="shared" ref="P23:P29" si="3">Q23/$S$32</f>
        <v>3.4136999999999994E-2</v>
      </c>
      <c r="Q23" s="52">
        <f>$S$27*R23</f>
        <v>2.3213159999999999E-3</v>
      </c>
      <c r="R23" s="26">
        <v>0.06</v>
      </c>
      <c r="S23" s="31"/>
    </row>
    <row r="24" spans="1:22">
      <c r="A24" s="55"/>
      <c r="B24" s="54"/>
      <c r="C24" s="54"/>
      <c r="D24" s="56"/>
      <c r="E24" s="56"/>
      <c r="F24" s="54"/>
      <c r="G24" s="54"/>
      <c r="H24" s="54"/>
      <c r="I24" s="54"/>
      <c r="J24" s="54"/>
      <c r="K24" s="54"/>
      <c r="L24" s="54"/>
      <c r="M24" s="54"/>
      <c r="N24" s="45" t="s">
        <v>58</v>
      </c>
      <c r="O24" s="46" t="s">
        <v>57</v>
      </c>
      <c r="P24" s="50">
        <f t="shared" si="3"/>
        <v>1.7068499999999997E-2</v>
      </c>
      <c r="Q24" s="52">
        <f>$S$27*R24</f>
        <v>1.160658E-3</v>
      </c>
      <c r="R24" s="26">
        <v>0.03</v>
      </c>
      <c r="S24" s="31"/>
    </row>
    <row r="25" spans="1:22">
      <c r="A25" s="55"/>
      <c r="B25" s="54"/>
      <c r="C25" s="54"/>
      <c r="D25" s="56"/>
      <c r="E25" s="56"/>
      <c r="F25" s="54"/>
      <c r="G25" s="54"/>
      <c r="H25" s="54"/>
      <c r="I25" s="54"/>
      <c r="J25" s="54"/>
      <c r="K25" s="54"/>
      <c r="L25" s="54"/>
      <c r="M25" s="54"/>
      <c r="N25" s="45" t="s">
        <v>59</v>
      </c>
      <c r="O25" s="45" t="s">
        <v>60</v>
      </c>
      <c r="P25" s="50">
        <f t="shared" si="3"/>
        <v>0.45515999999999995</v>
      </c>
      <c r="Q25" s="52">
        <f>$S$27*R25</f>
        <v>3.095088E-2</v>
      </c>
      <c r="R25" s="26">
        <v>0.8</v>
      </c>
      <c r="S25" s="31"/>
    </row>
    <row r="26" spans="1:22">
      <c r="A26" s="55"/>
      <c r="B26" s="54"/>
      <c r="C26" s="54"/>
      <c r="D26" s="56"/>
      <c r="E26" s="56"/>
      <c r="F26" s="54"/>
      <c r="G26" s="54"/>
      <c r="H26" s="54"/>
      <c r="I26" s="54"/>
      <c r="J26" s="54"/>
      <c r="K26" s="54"/>
      <c r="L26" s="54"/>
      <c r="M26" s="54"/>
      <c r="N26" s="45" t="s">
        <v>61</v>
      </c>
      <c r="O26" s="45" t="s">
        <v>62</v>
      </c>
      <c r="P26" s="50">
        <f t="shared" si="3"/>
        <v>5.6894999999999994E-2</v>
      </c>
      <c r="Q26" s="52">
        <f>$S$27*R26</f>
        <v>3.86886E-3</v>
      </c>
      <c r="R26" s="26">
        <v>0.1</v>
      </c>
      <c r="S26" s="31"/>
    </row>
    <row r="27" spans="1:22">
      <c r="A27" s="55"/>
      <c r="B27" s="54"/>
      <c r="C27" s="54"/>
      <c r="D27" s="56"/>
      <c r="E27" s="56"/>
      <c r="F27" s="54"/>
      <c r="G27" s="54"/>
      <c r="H27" s="54"/>
      <c r="I27" s="54"/>
      <c r="J27" s="54"/>
      <c r="K27" s="54"/>
      <c r="L27" s="54"/>
      <c r="M27" s="54"/>
      <c r="N27" s="45" t="s">
        <v>63</v>
      </c>
      <c r="O27" s="45" t="s">
        <v>64</v>
      </c>
      <c r="P27" s="50">
        <f t="shared" si="3"/>
        <v>5.6894999999999992E-3</v>
      </c>
      <c r="Q27" s="52">
        <f>$S$27*R27</f>
        <v>3.8688599999999997E-4</v>
      </c>
      <c r="R27" s="26">
        <v>0.01</v>
      </c>
      <c r="S27" s="31">
        <f>S32-S30-S29-S22-S20-S12</f>
        <v>3.8688599999999997E-2</v>
      </c>
    </row>
    <row r="28" spans="1:22" ht="19.7" customHeight="1">
      <c r="A28" s="55" t="s">
        <v>22</v>
      </c>
      <c r="B28" s="55" t="s">
        <v>82</v>
      </c>
      <c r="C28" s="55" t="s">
        <v>83</v>
      </c>
      <c r="D28" s="69"/>
      <c r="E28" s="69"/>
      <c r="F28" s="68"/>
      <c r="G28" s="55" t="s">
        <v>17</v>
      </c>
      <c r="H28" s="55" t="s">
        <v>86</v>
      </c>
      <c r="I28" s="55" t="s">
        <v>17</v>
      </c>
      <c r="J28" s="55" t="s">
        <v>42</v>
      </c>
      <c r="K28" s="55" t="s">
        <v>17</v>
      </c>
      <c r="L28" s="55" t="s">
        <v>17</v>
      </c>
      <c r="M28" s="55" t="s">
        <v>17</v>
      </c>
      <c r="N28" s="47" t="s">
        <v>65</v>
      </c>
      <c r="O28" s="47" t="s">
        <v>66</v>
      </c>
      <c r="P28" s="50">
        <f t="shared" si="3"/>
        <v>2.9996999999999996E-2</v>
      </c>
      <c r="Q28" s="52">
        <f>$S$29*R28</f>
        <v>2.039796E-3</v>
      </c>
      <c r="R28" s="29">
        <v>0.99990000000000001</v>
      </c>
      <c r="S28" s="31"/>
    </row>
    <row r="29" spans="1:22" ht="19.7" customHeight="1">
      <c r="A29" s="61"/>
      <c r="B29" s="61"/>
      <c r="C29" s="61"/>
      <c r="D29" s="69"/>
      <c r="E29" s="69"/>
      <c r="F29" s="68"/>
      <c r="G29" s="61"/>
      <c r="H29" s="61"/>
      <c r="I29" s="61"/>
      <c r="J29" s="61"/>
      <c r="K29" s="61"/>
      <c r="L29" s="61"/>
      <c r="M29" s="61"/>
      <c r="N29" s="48" t="s">
        <v>67</v>
      </c>
      <c r="O29" s="48" t="s">
        <v>68</v>
      </c>
      <c r="P29" s="50">
        <f t="shared" si="3"/>
        <v>3.0000000000000001E-6</v>
      </c>
      <c r="Q29" s="52">
        <f>$S$29*R29</f>
        <v>2.0400000000000003E-7</v>
      </c>
      <c r="R29" s="29">
        <v>1E-4</v>
      </c>
      <c r="S29" s="31">
        <f>S32*3%</f>
        <v>2.0400000000000001E-3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>Q30/$Q$31</f>
        <v>7.9249999999999987E-2</v>
      </c>
      <c r="Q30" s="52">
        <f>5.389/1000</f>
        <v>5.3890000000000006E-3</v>
      </c>
      <c r="R30" s="30">
        <v>1</v>
      </c>
      <c r="S30" s="32">
        <f>Q30</f>
        <v>5.3890000000000006E-3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</v>
      </c>
      <c r="Q31" s="53">
        <f>SUM(Q8:Q30)</f>
        <v>6.8000000000000019E-2</v>
      </c>
      <c r="R31" s="19"/>
      <c r="S31" s="33"/>
      <c r="T31" s="19"/>
      <c r="U31" s="19"/>
      <c r="V31" s="4"/>
    </row>
    <row r="32" spans="1:22">
      <c r="A32" s="5"/>
      <c r="R32" s="21"/>
      <c r="S32" s="31">
        <f>68/1000</f>
        <v>6.8000000000000005E-2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M28:M29"/>
    <mergeCell ref="D28:E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F28:F29"/>
    <mergeCell ref="J21:J22"/>
    <mergeCell ref="A23:A27"/>
    <mergeCell ref="B23:B27"/>
    <mergeCell ref="C23:C27"/>
    <mergeCell ref="D23:E27"/>
    <mergeCell ref="H13:H20"/>
    <mergeCell ref="I13:I20"/>
    <mergeCell ref="J13:J20"/>
    <mergeCell ref="G23:G27"/>
    <mergeCell ref="I23:I27"/>
    <mergeCell ref="H21:H22"/>
    <mergeCell ref="G13:G20"/>
    <mergeCell ref="I8:I12"/>
    <mergeCell ref="J8:J12"/>
    <mergeCell ref="A6:F6"/>
    <mergeCell ref="G6:M6"/>
    <mergeCell ref="K8:K12"/>
    <mergeCell ref="L8:L12"/>
    <mergeCell ref="M8:M12"/>
    <mergeCell ref="L13:L20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K13:K20"/>
    <mergeCell ref="A13:A20"/>
    <mergeCell ref="B13:B20"/>
    <mergeCell ref="C13:C20"/>
    <mergeCell ref="D13:E20"/>
    <mergeCell ref="F13:F20"/>
    <mergeCell ref="A21:A22"/>
    <mergeCell ref="B21:B22"/>
    <mergeCell ref="C21:C22"/>
    <mergeCell ref="D21:E22"/>
    <mergeCell ref="F21:F22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  <mergeCell ref="L21:L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03" r:id="rId4">
          <objectPr defaultSize="0" autoPict="0" r:id="rId5">
            <anchor moveWithCells="1">
              <from>
                <xdr:col>5</xdr:col>
                <xdr:colOff>76200</xdr:colOff>
                <xdr:row>27</xdr:row>
                <xdr:rowOff>76200</xdr:rowOff>
              </from>
              <to>
                <xdr:col>5</xdr:col>
                <xdr:colOff>542925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03" r:id="rId4"/>
      </mc:Fallback>
    </mc:AlternateContent>
    <mc:AlternateContent xmlns:mc="http://schemas.openxmlformats.org/markup-compatibility/2006">
      <mc:Choice Requires="x14">
        <oleObject progId="Acrobat Document" dvAspect="DVASPECT_ICON" shapeId="1311" r:id="rId6">
          <objectPr defaultSize="0" autoPict="0" r:id="rId7">
            <anchor moveWithCells="1">
              <from>
                <xdr:col>5</xdr:col>
                <xdr:colOff>57150</xdr:colOff>
                <xdr:row>20</xdr:row>
                <xdr:rowOff>57150</xdr:rowOff>
              </from>
              <to>
                <xdr:col>5</xdr:col>
                <xdr:colOff>571500</xdr:colOff>
                <xdr:row>21</xdr:row>
                <xdr:rowOff>190500</xdr:rowOff>
              </to>
            </anchor>
          </objectPr>
        </oleObject>
      </mc:Choice>
      <mc:Fallback>
        <oleObject progId="Acrobat Document" dvAspect="DVASPECT_ICON" shapeId="1311" r:id="rId6"/>
      </mc:Fallback>
    </mc:AlternateContent>
    <mc:AlternateContent xmlns:mc="http://schemas.openxmlformats.org/markup-compatibility/2006">
      <mc:Choice Requires="x14">
        <oleObject progId="Acrobat Document" dvAspect="DVASPECT_ICON" shapeId="1340" r:id="rId8">
          <objectPr defaultSize="0" autoPict="0" r:id="rId9">
            <anchor moveWithCells="1">
              <from>
                <xdr:col>5</xdr:col>
                <xdr:colOff>57150</xdr:colOff>
                <xdr:row>14</xdr:row>
                <xdr:rowOff>152400</xdr:rowOff>
              </from>
              <to>
                <xdr:col>5</xdr:col>
                <xdr:colOff>561975</xdr:colOff>
                <xdr:row>17</xdr:row>
                <xdr:rowOff>38100</xdr:rowOff>
              </to>
            </anchor>
          </objectPr>
        </oleObject>
      </mc:Choice>
      <mc:Fallback>
        <oleObject progId="Acrobat Document" dvAspect="DVASPECT_ICON" shapeId="1340" r:id="rId8"/>
      </mc:Fallback>
    </mc:AlternateContent>
    <mc:AlternateContent xmlns:mc="http://schemas.openxmlformats.org/markup-compatibility/2006">
      <mc:Choice Requires="x14">
        <oleObject progId="Acrobat Document" dvAspect="DVASPECT_ICON" shapeId="1342" r:id="rId10">
          <objectPr defaultSize="0" autoPict="0" r:id="rId11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42" r:id="rId10"/>
      </mc:Fallback>
    </mc:AlternateContent>
    <mc:AlternateContent xmlns:mc="http://schemas.openxmlformats.org/markup-compatibility/2006">
      <mc:Choice Requires="x14">
        <oleObject progId="Acrobat Document" dvAspect="DVASPECT_ICON" shapeId="1347" r:id="rId12">
          <objectPr defaultSize="0" autoPict="0" r:id="rId13">
            <anchor moveWithCells="1">
              <from>
                <xdr:col>5</xdr:col>
                <xdr:colOff>104775</xdr:colOff>
                <xdr:row>8</xdr:row>
                <xdr:rowOff>104775</xdr:rowOff>
              </from>
              <to>
                <xdr:col>5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347" r:id="rId12"/>
      </mc:Fallback>
    </mc:AlternateContent>
    <mc:AlternateContent xmlns:mc="http://schemas.openxmlformats.org/markup-compatibility/2006">
      <mc:Choice Requires="x14">
        <oleObject progId="Acrobat Document" dvAspect="DVASPECT_ICON" shapeId="2" r:id="rId14">
          <objectPr defaultSize="0" r:id="rId15">
            <anchor moveWithCells="1">
              <from>
                <xdr:col>3</xdr:col>
                <xdr:colOff>200025</xdr:colOff>
                <xdr:row>22</xdr:row>
                <xdr:rowOff>66675</xdr:rowOff>
              </from>
              <to>
                <xdr:col>4</xdr:col>
                <xdr:colOff>485775</xdr:colOff>
                <xdr:row>26</xdr:row>
                <xdr:rowOff>85725</xdr:rowOff>
              </to>
            </anchor>
          </objectPr>
        </oleObject>
      </mc:Choice>
      <mc:Fallback>
        <oleObject progId="Acrobat Document" dvAspect="DVASPECT_ICON" shapeId="1350" r:id="rId14"/>
      </mc:Fallback>
    </mc:AlternateContent>
    <mc:AlternateContent xmlns:mc="http://schemas.openxmlformats.org/markup-compatibility/2006">
      <mc:Choice Requires="x14">
        <oleObject progId="Acrobat Document" dvAspect="DVASPECT_ICON" shapeId="1351" r:id="rId16">
          <objectPr defaultSize="0" autoPict="0" r:id="rId17">
            <anchor moveWithCells="1">
              <from>
                <xdr:col>3</xdr:col>
                <xdr:colOff>476250</xdr:colOff>
                <xdr:row>27</xdr:row>
                <xdr:rowOff>95250</xdr:rowOff>
              </from>
              <to>
                <xdr:col>4</xdr:col>
                <xdr:colOff>180975</xdr:colOff>
                <xdr:row>28</xdr:row>
                <xdr:rowOff>123825</xdr:rowOff>
              </to>
            </anchor>
          </objectPr>
        </oleObject>
      </mc:Choice>
      <mc:Fallback>
        <oleObject progId="Acrobat Document" dvAspect="DVASPECT_ICON" shapeId="1351" r:id="rId16"/>
      </mc:Fallback>
    </mc:AlternateContent>
    <mc:AlternateContent xmlns:mc="http://schemas.openxmlformats.org/markup-compatibility/2006">
      <mc:Choice Requires="x14">
        <oleObject progId="Acrobat Document" dvAspect="DVASPECT_ICON" shapeId="1352" r:id="rId18">
          <objectPr defaultSize="0" autoPict="0" r:id="rId19">
            <anchor moveWithCells="1">
              <from>
                <xdr:col>3</xdr:col>
                <xdr:colOff>247650</xdr:colOff>
                <xdr:row>7</xdr:row>
                <xdr:rowOff>104775</xdr:rowOff>
              </from>
              <to>
                <xdr:col>4</xdr:col>
                <xdr:colOff>381000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352" r:id="rId18"/>
      </mc:Fallback>
    </mc:AlternateContent>
    <mc:AlternateContent xmlns:mc="http://schemas.openxmlformats.org/markup-compatibility/2006">
      <mc:Choice Requires="x14">
        <oleObject progId="Acrobat Document" dvAspect="DVASPECT_ICON" shapeId="1353" r:id="rId20">
          <objectPr defaultSize="0" r:id="rId21">
            <anchor moveWithCells="1">
              <from>
                <xdr:col>3</xdr:col>
                <xdr:colOff>180975</xdr:colOff>
                <xdr:row>14</xdr:row>
                <xdr:rowOff>0</xdr:rowOff>
              </from>
              <to>
                <xdr:col>4</xdr:col>
                <xdr:colOff>466725</xdr:colOff>
                <xdr:row>18</xdr:row>
                <xdr:rowOff>38100</xdr:rowOff>
              </to>
            </anchor>
          </objectPr>
        </oleObject>
      </mc:Choice>
      <mc:Fallback>
        <oleObject progId="Acrobat Document" dvAspect="DVASPECT_ICON" shapeId="1353" r:id="rId20"/>
      </mc:Fallback>
    </mc:AlternateContent>
    <mc:AlternateContent xmlns:mc="http://schemas.openxmlformats.org/markup-compatibility/2006">
      <mc:Choice Requires="x14">
        <oleObject progId="Acrobat Document" dvAspect="DVASPECT_ICON" shapeId="1354" r:id="rId22">
          <objectPr defaultSize="0" autoPict="0" r:id="rId23">
            <anchor moveWithCells="1">
              <from>
                <xdr:col>3</xdr:col>
                <xdr:colOff>438150</xdr:colOff>
                <xdr:row>20</xdr:row>
                <xdr:rowOff>76200</xdr:rowOff>
              </from>
              <to>
                <xdr:col>4</xdr:col>
                <xdr:colOff>228600</xdr:colOff>
                <xdr:row>21</xdr:row>
                <xdr:rowOff>142875</xdr:rowOff>
              </to>
            </anchor>
          </objectPr>
        </oleObject>
      </mc:Choice>
      <mc:Fallback>
        <oleObject progId="Acrobat Document" dvAspect="DVASPECT_ICON" shapeId="1354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48 6-6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XM-010518-UN</vt:lpwstr>
  </property>
  <property pid="8" fmtid="{D5CDD505-2E9C-101B-9397-08002B2CF9AE}" name="CogniDox_Version">
    <vt:lpwstr>13</vt:lpwstr>
  </property>
  <property pid="9" fmtid="{D5CDD505-2E9C-101B-9397-08002B2CF9AE}" name="CogniDoxKey_Value">
    <vt:lpwstr>I51+bAl2+rP7JSmI/ijBNQQYF30</vt:lpwstr>
  </property>
  <property pid="11" fmtid="{D5CDD505-2E9C-101B-9397-08002B2CF9AE}" name="CogniDox_Title">
    <vt:lpwstr>QF48 XU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