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nny\Desktop\renew ICP-MSDS reports\"/>
    </mc:Choice>
  </mc:AlternateContent>
  <xr:revisionPtr revIDLastSave="0" documentId="13_ncr:1_{C0A341CC-E5F4-4702-B67C-2B36F8FE6D66}" xr6:coauthVersionLast="47" xr6:coauthVersionMax="47" xr10:uidLastSave="{00000000-0000-0000-0000-000000000000}"/>
  <bookViews>
    <workbookView xWindow="-120" yWindow="-120" windowWidth="38640" windowHeight="21840" tabRatio="681" xr2:uid="{00000000-000D-0000-FFFF-FFFF00000000}"/>
  </bookViews>
  <sheets>
    <sheet name="XS1-OUF2" sheetId="8" r:id="rId1"/>
  </sheets>
  <definedNames>
    <definedName name="material" localSheetId="0">#REF!</definedName>
    <definedName name="material">#REF!</definedName>
    <definedName name="Y_N" localSheetId="0">#REF!</definedName>
    <definedName name="Y_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8" l="1"/>
  <c r="I32" i="8" l="1"/>
  <c r="I33" i="8"/>
  <c r="I34" i="8"/>
  <c r="I31" i="8"/>
  <c r="I18" i="8" l="1"/>
  <c r="I19" i="8"/>
  <c r="I20" i="8"/>
  <c r="I21" i="8"/>
  <c r="I22" i="8"/>
  <c r="I23" i="8"/>
  <c r="I17" i="8"/>
  <c r="I35" i="8" l="1"/>
  <c r="I43" i="8" l="1"/>
  <c r="I24" i="8"/>
  <c r="F46" i="8" l="1"/>
  <c r="K36" i="8" s="1"/>
  <c r="E4" i="8" l="1"/>
  <c r="K31" i="8"/>
  <c r="L31" i="8" s="1"/>
  <c r="K32" i="8"/>
  <c r="L32" i="8" s="1"/>
  <c r="K33" i="8"/>
  <c r="L33" i="8" s="1"/>
  <c r="K34" i="8"/>
  <c r="L34" i="8" s="1"/>
  <c r="K35" i="8"/>
  <c r="I27" i="8" l="1"/>
  <c r="I26" i="8"/>
  <c r="J26" i="8" s="1"/>
  <c r="I28" i="8"/>
  <c r="J28" i="8" s="1"/>
  <c r="I45" i="8" l="1"/>
  <c r="J45" i="8" s="1"/>
  <c r="I44" i="8"/>
  <c r="J44" i="8" s="1"/>
  <c r="J43" i="8"/>
  <c r="J24" i="8" l="1"/>
  <c r="I16" i="8" l="1"/>
  <c r="I14" i="8"/>
  <c r="I13" i="8"/>
  <c r="J13" i="8" s="1"/>
  <c r="I11" i="8"/>
  <c r="J11" i="8" l="1"/>
  <c r="K11" i="8"/>
  <c r="J27" i="8"/>
  <c r="I10" i="8"/>
  <c r="J10" i="8" s="1"/>
  <c r="I30" i="8" l="1"/>
  <c r="J30" i="8" s="1"/>
  <c r="I29" i="8"/>
  <c r="J29" i="8" s="1"/>
  <c r="I42" i="8" l="1"/>
  <c r="J42" i="8" s="1"/>
  <c r="I41" i="8"/>
  <c r="J41" i="8" s="1"/>
  <c r="I40" i="8"/>
  <c r="J40" i="8" s="1"/>
  <c r="I39" i="8"/>
  <c r="J39" i="8" s="1"/>
  <c r="I38" i="8"/>
  <c r="J38" i="8" s="1"/>
  <c r="I37" i="8"/>
  <c r="J37" i="8" s="1"/>
  <c r="I15" i="8" l="1"/>
  <c r="I12" i="8"/>
  <c r="J14" i="8" l="1"/>
  <c r="I25" i="8"/>
  <c r="J25" i="8" s="1"/>
  <c r="I9" i="8" l="1"/>
  <c r="J9" i="8" s="1"/>
  <c r="K10" i="8" l="1"/>
  <c r="L10" i="8" s="1"/>
  <c r="K9" i="8"/>
  <c r="K43" i="8"/>
  <c r="L43" i="8" s="1"/>
  <c r="K20" i="8"/>
  <c r="L20" i="8" s="1"/>
  <c r="K42" i="8"/>
  <c r="L42" i="8" s="1"/>
  <c r="K44" i="8"/>
  <c r="L44" i="8" s="1"/>
  <c r="K45" i="8"/>
  <c r="L45" i="8" s="1"/>
  <c r="K13" i="8"/>
  <c r="L13" i="8" s="1"/>
  <c r="K39" i="8"/>
  <c r="L39" i="8" s="1"/>
  <c r="K28" i="8"/>
  <c r="L28" i="8" s="1"/>
  <c r="K27" i="8"/>
  <c r="L27" i="8" s="1"/>
  <c r="K14" i="8"/>
  <c r="L14" i="8" s="1"/>
  <c r="L35" i="8"/>
  <c r="K37" i="8"/>
  <c r="L37" i="8" s="1"/>
  <c r="K41" i="8"/>
  <c r="L41" i="8" s="1"/>
  <c r="K26" i="8"/>
  <c r="K30" i="8"/>
  <c r="L30" i="8" s="1"/>
  <c r="K29" i="8"/>
  <c r="L29" i="8" s="1"/>
  <c r="L36" i="8"/>
  <c r="K38" i="8"/>
  <c r="L38" i="8" s="1"/>
  <c r="K40" i="8"/>
  <c r="L40" i="8" s="1"/>
  <c r="J12" i="8"/>
  <c r="J15" i="8"/>
  <c r="J16" i="8"/>
  <c r="K18" i="8"/>
  <c r="L18" i="8" s="1"/>
  <c r="K22" i="8"/>
  <c r="L22" i="8" s="1"/>
  <c r="K17" i="8"/>
  <c r="L17" i="8" s="1"/>
  <c r="K19" i="8"/>
  <c r="L19" i="8" s="1"/>
  <c r="K21" i="8"/>
  <c r="L21" i="8" s="1"/>
  <c r="K23" i="8"/>
  <c r="L23" i="8" s="1"/>
  <c r="K24" i="8"/>
  <c r="L24" i="8" s="1"/>
  <c r="K25" i="8"/>
  <c r="L25" i="8" s="1"/>
  <c r="L11" i="8"/>
  <c r="K12" i="8"/>
  <c r="L12" i="8" s="1"/>
  <c r="K15" i="8"/>
  <c r="L15" i="8" s="1"/>
  <c r="K16" i="8"/>
  <c r="L16" i="8" s="1"/>
  <c r="K46" i="8" l="1"/>
  <c r="L9" i="8"/>
  <c r="L26" i="8"/>
  <c r="L46" i="8" l="1"/>
</calcChain>
</file>

<file path=xl/sharedStrings.xml><?xml version="1.0" encoding="utf-8"?>
<sst xmlns="http://schemas.openxmlformats.org/spreadsheetml/2006/main" count="131" uniqueCount="118">
  <si>
    <t>7440-02-0</t>
    <phoneticPr fontId="5" type="noConversion"/>
  </si>
  <si>
    <t>Part NO.</t>
  </si>
  <si>
    <t>Lead-free</t>
  </si>
  <si>
    <t>No.</t>
  </si>
  <si>
    <t>Name of  COMPONENT</t>
  </si>
  <si>
    <t>Material Name</t>
  </si>
  <si>
    <t>CAS Number</t>
  </si>
  <si>
    <t>Total Package Weight</t>
  </si>
  <si>
    <t>Trade secret</t>
    <phoneticPr fontId="5" type="noConversion"/>
  </si>
  <si>
    <t>Component Weight (gram)</t>
    <phoneticPr fontId="5" type="noConversion"/>
  </si>
  <si>
    <t>Materials Analysis (Element)</t>
    <phoneticPr fontId="5" type="noConversion"/>
  </si>
  <si>
    <t>Material Mass (Gram)</t>
    <phoneticPr fontId="6" type="noConversion"/>
  </si>
  <si>
    <t>Material Analysis (Weight %)</t>
    <phoneticPr fontId="5" type="noConversion"/>
  </si>
  <si>
    <t>Package Composition (Weight %)</t>
    <phoneticPr fontId="5" type="noConversion"/>
  </si>
  <si>
    <t>Package Composition (Weight ppm)</t>
    <phoneticPr fontId="5" type="noConversion"/>
  </si>
  <si>
    <t>7440-50-8</t>
    <phoneticPr fontId="5" type="noConversion"/>
  </si>
  <si>
    <t>Gold(Au)</t>
    <phoneticPr fontId="6" type="noConversion"/>
  </si>
  <si>
    <t>Mold compound</t>
    <phoneticPr fontId="5" type="noConversion"/>
  </si>
  <si>
    <t>Trade secret</t>
    <phoneticPr fontId="6" type="noConversion"/>
  </si>
  <si>
    <t>Substrate (Laminate)</t>
    <phoneticPr fontId="6" type="noConversion"/>
  </si>
  <si>
    <t>Substrate (Plating)</t>
    <phoneticPr fontId="5" type="noConversion"/>
  </si>
  <si>
    <t>Nickel(Ni)</t>
    <phoneticPr fontId="5" type="noConversion"/>
  </si>
  <si>
    <t>7440-57-5</t>
    <phoneticPr fontId="5" type="noConversion"/>
  </si>
  <si>
    <t>Inorganic Filler</t>
    <phoneticPr fontId="5" type="noConversion"/>
  </si>
  <si>
    <t>65997-17-3</t>
    <phoneticPr fontId="5" type="noConversion"/>
  </si>
  <si>
    <t>7727-43-7</t>
  </si>
  <si>
    <t>7631-86-9</t>
  </si>
  <si>
    <t xml:space="preserve">Carbon black </t>
    <phoneticPr fontId="5" type="noConversion"/>
  </si>
  <si>
    <t>Wafer</t>
    <phoneticPr fontId="5" type="noConversion"/>
  </si>
  <si>
    <t>1333-86-4</t>
    <phoneticPr fontId="6" type="noConversion"/>
  </si>
  <si>
    <t>Copper(Cu)</t>
    <phoneticPr fontId="5" type="noConversion"/>
  </si>
  <si>
    <t>Heat Resistant Resin</t>
    <phoneticPr fontId="5" type="noConversion"/>
  </si>
  <si>
    <t>Supplier</t>
    <phoneticPr fontId="5" type="noConversion"/>
  </si>
  <si>
    <t>Henkel</t>
    <phoneticPr fontId="5" type="noConversion"/>
  </si>
  <si>
    <t>Silver(Ag)</t>
    <phoneticPr fontId="5" type="noConversion"/>
  </si>
  <si>
    <t>Bismaleimide monomoer</t>
    <phoneticPr fontId="5" type="noConversion"/>
  </si>
  <si>
    <t>7440-22-4</t>
    <phoneticPr fontId="5" type="noConversion"/>
  </si>
  <si>
    <t>Trade secret</t>
    <phoneticPr fontId="5" type="noConversion"/>
  </si>
  <si>
    <t>EME G750C</t>
    <phoneticPr fontId="6" type="noConversion"/>
  </si>
  <si>
    <t>Epoxy resin A</t>
    <phoneticPr fontId="6" type="noConversion"/>
  </si>
  <si>
    <t>Epoxy resin B</t>
    <phoneticPr fontId="6" type="noConversion"/>
  </si>
  <si>
    <t>Phenol Novolac</t>
    <phoneticPr fontId="6" type="noConversion"/>
  </si>
  <si>
    <t>9003-35-4</t>
    <phoneticPr fontId="6" type="noConversion"/>
  </si>
  <si>
    <t>Metal Hydroxide</t>
    <phoneticPr fontId="6" type="noConversion"/>
  </si>
  <si>
    <t>Trade secret</t>
    <phoneticPr fontId="5" type="noConversion"/>
  </si>
  <si>
    <t>Silica Fused</t>
    <phoneticPr fontId="6" type="noConversion"/>
  </si>
  <si>
    <t>60676-86-0</t>
    <phoneticPr fontId="5" type="noConversion"/>
  </si>
  <si>
    <t>Sumitomo</t>
    <phoneticPr fontId="5" type="noConversion"/>
  </si>
  <si>
    <t>Acrylate monomer</t>
    <phoneticPr fontId="5" type="noConversion"/>
  </si>
  <si>
    <t>1st Die</t>
    <phoneticPr fontId="5" type="noConversion"/>
  </si>
  <si>
    <t>2nd Die</t>
    <phoneticPr fontId="5" type="noConversion"/>
  </si>
  <si>
    <t>2100A</t>
    <phoneticPr fontId="6" type="noConversion"/>
  </si>
  <si>
    <t>Epoxy resin</t>
    <phoneticPr fontId="5" type="noConversion"/>
  </si>
  <si>
    <t>Acrylic resin</t>
    <phoneticPr fontId="5" type="noConversion"/>
  </si>
  <si>
    <t>DS7409HGB</t>
    <phoneticPr fontId="5" type="noConversion"/>
  </si>
  <si>
    <t>Glass cloth</t>
    <phoneticPr fontId="5" type="noConversion"/>
  </si>
  <si>
    <t>Epoxy</t>
    <phoneticPr fontId="5" type="noConversion"/>
  </si>
  <si>
    <t>Flame Resistant Epoxy Resin</t>
    <phoneticPr fontId="5" type="noConversion"/>
  </si>
  <si>
    <t>7328-97-4</t>
    <phoneticPr fontId="5" type="noConversion"/>
  </si>
  <si>
    <t>223769-10-6</t>
    <phoneticPr fontId="5" type="noConversion"/>
  </si>
  <si>
    <t>12654-97-6</t>
    <phoneticPr fontId="5" type="noConversion"/>
  </si>
  <si>
    <t>7631-86-9</t>
    <phoneticPr fontId="5" type="noConversion"/>
  </si>
  <si>
    <t>XMOS</t>
    <phoneticPr fontId="5" type="noConversion"/>
  </si>
  <si>
    <t>XMOS</t>
    <phoneticPr fontId="5" type="noConversion"/>
  </si>
  <si>
    <t>DSHM</t>
    <phoneticPr fontId="5" type="noConversion"/>
  </si>
  <si>
    <t>Solder Ball</t>
    <phoneticPr fontId="5" type="noConversion"/>
  </si>
  <si>
    <t>Silver(Ag)</t>
    <phoneticPr fontId="5" type="noConversion"/>
  </si>
  <si>
    <t>Copper(Cu)</t>
    <phoneticPr fontId="5" type="noConversion"/>
  </si>
  <si>
    <t>Tin(Sn)</t>
    <phoneticPr fontId="5" type="noConversion"/>
  </si>
  <si>
    <t>7440-31-5</t>
  </si>
  <si>
    <t>7440-22-4</t>
  </si>
  <si>
    <t>7440-57-5</t>
  </si>
  <si>
    <t>Trade secret</t>
  </si>
  <si>
    <t>ICP Data</t>
  </si>
  <si>
    <t>MSDS</t>
  </si>
  <si>
    <t>Bonding Wire</t>
    <phoneticPr fontId="5" type="noConversion"/>
  </si>
  <si>
    <t>PKG TYPE</t>
    <phoneticPr fontId="6" type="noConversion"/>
  </si>
  <si>
    <t>FBGA 10X10 236B</t>
    <phoneticPr fontId="5" type="noConversion"/>
  </si>
  <si>
    <t>Date</t>
    <phoneticPr fontId="7" type="noConversion"/>
  </si>
  <si>
    <t>Total amount [gram]</t>
    <phoneticPr fontId="6" type="noConversion"/>
  </si>
  <si>
    <t>Yes</t>
    <phoneticPr fontId="5" type="noConversion"/>
  </si>
  <si>
    <t>Customer</t>
    <phoneticPr fontId="7" type="noConversion"/>
  </si>
  <si>
    <t>XMOS</t>
    <phoneticPr fontId="7" type="noConversion"/>
  </si>
  <si>
    <t xml:space="preserve"> 1st Epoxy</t>
    <phoneticPr fontId="6" type="noConversion"/>
  </si>
  <si>
    <t>INNOX</t>
    <phoneticPr fontId="5" type="noConversion"/>
  </si>
  <si>
    <t>2nd Epoxy</t>
    <phoneticPr fontId="5" type="noConversion"/>
  </si>
  <si>
    <t>Acryl copolymer</t>
  </si>
  <si>
    <t>Epoxy</t>
  </si>
  <si>
    <t xml:space="preserve">Hardner </t>
  </si>
  <si>
    <t>Silica</t>
  </si>
  <si>
    <t>Trade Secret</t>
  </si>
  <si>
    <t>29690-82-2</t>
  </si>
  <si>
    <t>Substrate (Solder mask)</t>
    <phoneticPr fontId="6" type="noConversion"/>
  </si>
  <si>
    <t>Talc containing no asbestiform fibers</t>
  </si>
  <si>
    <t>Morpholine derivative</t>
  </si>
  <si>
    <t>Barium Sulfate</t>
  </si>
  <si>
    <t>Silica, amorphous</t>
  </si>
  <si>
    <t>Dipropylene glycol monomethyl ether</t>
  </si>
  <si>
    <t>Epoxy resin</t>
  </si>
  <si>
    <t xml:space="preserve">14807-96-6 </t>
  </si>
  <si>
    <t xml:space="preserve">34590-94-8 </t>
  </si>
  <si>
    <t>85954-11-6</t>
  </si>
  <si>
    <t>XS1-OUF2-FB236</t>
    <phoneticPr fontId="5" type="noConversion"/>
  </si>
  <si>
    <t>0.30mm 
SAC305</t>
    <phoneticPr fontId="5" type="noConversion"/>
  </si>
  <si>
    <t>-</t>
    <phoneticPr fontId="5" type="noConversion"/>
  </si>
  <si>
    <t>-</t>
    <phoneticPr fontId="5" type="noConversion"/>
  </si>
  <si>
    <t>WL0020-05A</t>
    <phoneticPr fontId="5" type="noConversion"/>
  </si>
  <si>
    <t>Ni+Au plating</t>
    <phoneticPr fontId="5" type="noConversion"/>
  </si>
  <si>
    <t>PSR4000-AUS308</t>
    <phoneticPr fontId="6" type="noConversion"/>
  </si>
  <si>
    <t>0.8mil Cu/Pd wire</t>
  </si>
  <si>
    <t>NMC</t>
  </si>
  <si>
    <t>Copper(Cu)</t>
  </si>
  <si>
    <t>7440-50-8</t>
  </si>
  <si>
    <t>Palladium(Pd)</t>
  </si>
  <si>
    <t>7440-05-3</t>
  </si>
  <si>
    <t>-</t>
    <phoneticPr fontId="5" type="noConversion"/>
  </si>
  <si>
    <t>Nanya</t>
    <phoneticPr fontId="5" type="noConversion"/>
  </si>
  <si>
    <t>2024.02.05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</si>
</sst>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_ "/>
    <numFmt numFmtId="165" formatCode="0.00000_);[Red]\(0.00000\)"/>
    <numFmt numFmtId="166" formatCode="0.00000"/>
    <numFmt numFmtId="167" formatCode="0.00000_ "/>
    <numFmt numFmtId="168" formatCode="0.0000"/>
    <numFmt numFmtId="169" formatCode="0.0000_);[Red]\(0.0000\)"/>
    <numFmt numFmtId="170" formatCode="0_ "/>
  </numFmts>
  <fonts count="18">
    <font>
      <sz val="11"/>
      <name val="돋움"/>
      <family val="3"/>
      <charset val="129"/>
    </font>
    <font>
      <sz val="10"/>
      <color theme="1"/>
      <name val="맑은 고딕"/>
      <family val="2"/>
      <charset val="129"/>
    </font>
    <font>
      <sz val="11"/>
      <name val="돋움"/>
      <family val="3"/>
    </font>
    <font>
      <sz val="11"/>
      <name val="돋움"/>
      <family val="3"/>
      <charset val="129"/>
    </font>
    <font>
      <sz val="11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0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66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>
      <alignment vertical="center"/>
    </xf>
    <xf numFmtId="0" fontId="4" fillId="0" borderId="0"/>
    <xf numFmtId="0" fontId="1" fillId="0" borderId="0">
      <alignment vertical="center"/>
    </xf>
    <xf numFmtId="0" fontId="3" fillId="0" borderId="0"/>
  </cellStyleXfs>
  <cellXfs count="152">
    <xf numFmtId="0" fontId="0" fillId="0" borderId="0" xfId="0"/>
    <xf numFmtId="0" fontId="8" fillId="0" borderId="0" xfId="2" applyFont="1">
      <alignment vertical="center"/>
    </xf>
    <xf numFmtId="0" fontId="9" fillId="2" borderId="0" xfId="2" applyFont="1" applyFill="1" applyAlignment="1">
      <alignment horizontal="left"/>
    </xf>
    <xf numFmtId="0" fontId="10" fillId="2" borderId="0" xfId="2" applyFont="1" applyFill="1">
      <alignment vertical="center"/>
    </xf>
    <xf numFmtId="0" fontId="10" fillId="2" borderId="0" xfId="2" applyFont="1" applyFill="1" applyAlignment="1">
      <alignment horizontal="center"/>
    </xf>
    <xf numFmtId="165" fontId="10" fillId="2" borderId="0" xfId="2" applyNumberFormat="1" applyFont="1" applyFill="1">
      <alignment vertical="center"/>
    </xf>
    <xf numFmtId="0" fontId="11" fillId="0" borderId="0" xfId="2" applyFont="1">
      <alignment vertical="center"/>
    </xf>
    <xf numFmtId="0" fontId="12" fillId="3" borderId="2" xfId="2" applyFont="1" applyFill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165" fontId="12" fillId="3" borderId="2" xfId="2" applyNumberFormat="1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165" fontId="12" fillId="3" borderId="3" xfId="2" applyNumberFormat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/>
    </xf>
    <xf numFmtId="0" fontId="10" fillId="0" borderId="23" xfId="2" applyFont="1" applyBorder="1" applyAlignment="1">
      <alignment horizontal="center" vertical="center" wrapText="1"/>
    </xf>
    <xf numFmtId="0" fontId="10" fillId="0" borderId="28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168" fontId="10" fillId="0" borderId="10" xfId="2" applyNumberFormat="1" applyFont="1" applyBorder="1" applyAlignment="1">
      <alignment horizontal="center" vertical="center"/>
    </xf>
    <xf numFmtId="10" fontId="10" fillId="0" borderId="10" xfId="2" applyNumberFormat="1" applyFont="1" applyBorder="1" applyAlignment="1">
      <alignment horizontal="center" vertical="center" wrapText="1"/>
    </xf>
    <xf numFmtId="10" fontId="10" fillId="0" borderId="10" xfId="2" applyNumberFormat="1" applyFont="1" applyBorder="1" applyAlignment="1">
      <alignment horizontal="center" vertical="center"/>
    </xf>
    <xf numFmtId="1" fontId="15" fillId="0" borderId="11" xfId="2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10" fontId="10" fillId="0" borderId="2" xfId="2" applyNumberFormat="1" applyFont="1" applyBorder="1" applyAlignment="1">
      <alignment horizontal="center" vertical="center" wrapText="1"/>
    </xf>
    <xf numFmtId="10" fontId="10" fillId="0" borderId="2" xfId="2" applyNumberFormat="1" applyFont="1" applyBorder="1" applyAlignment="1">
      <alignment horizontal="center" vertical="center"/>
    </xf>
    <xf numFmtId="1" fontId="15" fillId="0" borderId="5" xfId="2" applyNumberFormat="1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/>
    </xf>
    <xf numFmtId="1" fontId="15" fillId="0" borderId="6" xfId="2" applyNumberFormat="1" applyFont="1" applyBorder="1" applyAlignment="1">
      <alignment horizontal="center" vertical="center"/>
    </xf>
    <xf numFmtId="14" fontId="10" fillId="0" borderId="3" xfId="2" applyNumberFormat="1" applyFont="1" applyBorder="1" applyAlignment="1">
      <alignment horizontal="center" vertical="center" wrapText="1"/>
    </xf>
    <xf numFmtId="10" fontId="10" fillId="0" borderId="3" xfId="2" applyNumberFormat="1" applyFont="1" applyBorder="1" applyAlignment="1">
      <alignment horizontal="center" vertical="center" wrapText="1"/>
    </xf>
    <xf numFmtId="10" fontId="10" fillId="0" borderId="3" xfId="2" applyNumberFormat="1" applyFont="1" applyBorder="1" applyAlignment="1">
      <alignment horizontal="center" vertical="center"/>
    </xf>
    <xf numFmtId="1" fontId="15" fillId="0" borderId="7" xfId="2" applyNumberFormat="1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10" fontId="10" fillId="0" borderId="8" xfId="2" applyNumberFormat="1" applyFont="1" applyBorder="1" applyAlignment="1">
      <alignment horizontal="center" vertical="center" wrapText="1"/>
    </xf>
    <xf numFmtId="10" fontId="10" fillId="0" borderId="8" xfId="2" applyNumberFormat="1" applyFont="1" applyBorder="1" applyAlignment="1">
      <alignment horizontal="center" vertical="center"/>
    </xf>
    <xf numFmtId="1" fontId="15" fillId="0" borderId="9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164" fontId="8" fillId="0" borderId="0" xfId="2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" xfId="3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/>
    </xf>
    <xf numFmtId="167" fontId="8" fillId="0" borderId="0" xfId="2" applyNumberFormat="1" applyFo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168" fontId="15" fillId="2" borderId="13" xfId="2" applyNumberFormat="1" applyFont="1" applyFill="1" applyBorder="1" applyAlignment="1">
      <alignment horizontal="center"/>
    </xf>
    <xf numFmtId="0" fontId="17" fillId="2" borderId="0" xfId="2" applyFont="1" applyFill="1" applyAlignment="1">
      <alignment horizontal="center"/>
    </xf>
    <xf numFmtId="165" fontId="17" fillId="2" borderId="0" xfId="2" applyNumberFormat="1" applyFont="1" applyFill="1" applyAlignment="1">
      <alignment horizontal="center"/>
    </xf>
    <xf numFmtId="166" fontId="8" fillId="0" borderId="0" xfId="2" applyNumberFormat="1" applyFont="1">
      <alignment vertical="center"/>
    </xf>
    <xf numFmtId="0" fontId="10" fillId="0" borderId="12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 wrapText="1"/>
    </xf>
    <xf numFmtId="168" fontId="10" fillId="0" borderId="30" xfId="2" applyNumberFormat="1" applyFont="1" applyBorder="1" applyAlignment="1">
      <alignment horizontal="center" vertical="center"/>
    </xf>
    <xf numFmtId="10" fontId="10" fillId="0" borderId="30" xfId="2" applyNumberFormat="1" applyFont="1" applyBorder="1" applyAlignment="1">
      <alignment horizontal="center" vertical="center" wrapText="1"/>
    </xf>
    <xf numFmtId="10" fontId="10" fillId="0" borderId="30" xfId="2" applyNumberFormat="1" applyFont="1" applyBorder="1" applyAlignment="1">
      <alignment horizontal="center" vertical="center"/>
    </xf>
    <xf numFmtId="1" fontId="15" fillId="0" borderId="13" xfId="2" applyNumberFormat="1" applyFont="1" applyBorder="1" applyAlignment="1">
      <alignment horizontal="center" vertical="center"/>
    </xf>
    <xf numFmtId="169" fontId="10" fillId="0" borderId="10" xfId="2" applyNumberFormat="1" applyFont="1" applyBorder="1" applyAlignment="1">
      <alignment horizontal="center" vertical="center" wrapText="1"/>
    </xf>
    <xf numFmtId="169" fontId="10" fillId="0" borderId="30" xfId="2" applyNumberFormat="1" applyFont="1" applyBorder="1" applyAlignment="1">
      <alignment horizontal="center" vertical="center" wrapText="1"/>
    </xf>
    <xf numFmtId="169" fontId="10" fillId="0" borderId="2" xfId="2" applyNumberFormat="1" applyFont="1" applyBorder="1" applyAlignment="1">
      <alignment horizontal="center" vertical="center" wrapText="1"/>
    </xf>
    <xf numFmtId="169" fontId="10" fillId="0" borderId="1" xfId="2" applyNumberFormat="1" applyFont="1" applyBorder="1" applyAlignment="1">
      <alignment horizontal="center" vertical="center" wrapText="1"/>
    </xf>
    <xf numFmtId="169" fontId="10" fillId="0" borderId="3" xfId="2" applyNumberFormat="1" applyFont="1" applyBorder="1" applyAlignment="1">
      <alignment horizontal="center" vertical="center" wrapText="1"/>
    </xf>
    <xf numFmtId="169" fontId="10" fillId="0" borderId="8" xfId="2" applyNumberFormat="1" applyFont="1" applyBorder="1" applyAlignment="1">
      <alignment horizontal="center" vertical="center" wrapText="1"/>
    </xf>
    <xf numFmtId="169" fontId="10" fillId="0" borderId="2" xfId="3" applyNumberFormat="1" applyFont="1" applyBorder="1" applyAlignment="1" applyProtection="1">
      <alignment horizontal="center" vertical="center"/>
      <protection locked="0"/>
    </xf>
    <xf numFmtId="169" fontId="10" fillId="0" borderId="1" xfId="3" applyNumberFormat="1" applyFont="1" applyBorder="1" applyAlignment="1" applyProtection="1">
      <alignment horizontal="center" vertical="center"/>
      <protection locked="0"/>
    </xf>
    <xf numFmtId="169" fontId="10" fillId="0" borderId="3" xfId="3" applyNumberFormat="1" applyFont="1" applyBorder="1" applyAlignment="1" applyProtection="1">
      <alignment horizontal="center" vertical="center"/>
      <protection locked="0"/>
    </xf>
    <xf numFmtId="169" fontId="10" fillId="0" borderId="8" xfId="3" applyNumberFormat="1" applyFont="1" applyBorder="1" applyAlignment="1" applyProtection="1">
      <alignment horizontal="center" vertical="center"/>
      <protection locked="0"/>
    </xf>
    <xf numFmtId="10" fontId="15" fillId="2" borderId="33" xfId="2" applyNumberFormat="1" applyFont="1" applyFill="1" applyBorder="1" applyAlignment="1">
      <alignment horizontal="center"/>
    </xf>
    <xf numFmtId="170" fontId="15" fillId="2" borderId="31" xfId="2" applyNumberFormat="1" applyFont="1" applyFill="1" applyBorder="1" applyAlignment="1">
      <alignment horizontal="center"/>
    </xf>
    <xf numFmtId="0" fontId="8" fillId="0" borderId="42" xfId="2" applyFont="1" applyBorder="1" applyAlignment="1">
      <alignment horizontal="center" vertical="center"/>
    </xf>
    <xf numFmtId="10" fontId="8" fillId="0" borderId="42" xfId="2" applyNumberFormat="1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10" fontId="8" fillId="0" borderId="43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8" fillId="0" borderId="38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68" fontId="10" fillId="0" borderId="2" xfId="2" applyNumberFormat="1" applyFont="1" applyBorder="1" applyAlignment="1">
      <alignment horizontal="center" vertical="center" wrapText="1"/>
    </xf>
    <xf numFmtId="168" fontId="10" fillId="0" borderId="26" xfId="2" applyNumberFormat="1" applyFont="1" applyBorder="1" applyAlignment="1">
      <alignment horizontal="center" vertical="center" wrapText="1"/>
    </xf>
    <xf numFmtId="168" fontId="8" fillId="0" borderId="3" xfId="0" applyNumberFormat="1" applyFont="1" applyBorder="1" applyAlignment="1">
      <alignment horizontal="center" vertical="center" wrapText="1"/>
    </xf>
    <xf numFmtId="168" fontId="8" fillId="0" borderId="3" xfId="2" applyNumberFormat="1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27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166" fontId="10" fillId="0" borderId="2" xfId="2" applyNumberFormat="1" applyFont="1" applyBorder="1" applyAlignment="1">
      <alignment horizontal="center" vertical="center" wrapText="1"/>
    </xf>
    <xf numFmtId="166" fontId="10" fillId="0" borderId="26" xfId="2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3" borderId="21" xfId="2" applyFont="1" applyFill="1" applyBorder="1" applyAlignment="1">
      <alignment horizontal="center"/>
    </xf>
    <xf numFmtId="0" fontId="12" fillId="3" borderId="4" xfId="2" applyFont="1" applyFill="1" applyBorder="1" applyAlignment="1">
      <alignment horizontal="center"/>
    </xf>
    <xf numFmtId="0" fontId="14" fillId="3" borderId="4" xfId="2" applyFont="1" applyFill="1" applyBorder="1" applyAlignment="1">
      <alignment horizontal="center"/>
    </xf>
    <xf numFmtId="0" fontId="10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68" fontId="10" fillId="0" borderId="8" xfId="2" applyNumberFormat="1" applyFont="1" applyBorder="1" applyAlignment="1">
      <alignment horizontal="center" vertical="center"/>
    </xf>
    <xf numFmtId="168" fontId="10" fillId="0" borderId="1" xfId="2" applyNumberFormat="1" applyFont="1" applyBorder="1" applyAlignment="1">
      <alignment horizontal="center" vertical="center"/>
    </xf>
    <xf numFmtId="0" fontId="10" fillId="0" borderId="34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168" fontId="10" fillId="0" borderId="10" xfId="2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68" fontId="10" fillId="0" borderId="2" xfId="2" applyNumberFormat="1" applyFont="1" applyBorder="1" applyAlignment="1">
      <alignment horizontal="center" vertical="center"/>
    </xf>
    <xf numFmtId="168" fontId="10" fillId="0" borderId="3" xfId="2" applyNumberFormat="1" applyFont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165" fontId="12" fillId="3" borderId="2" xfId="2" applyNumberFormat="1" applyFont="1" applyFill="1" applyBorder="1" applyAlignment="1">
      <alignment horizontal="center" vertical="center" wrapText="1"/>
    </xf>
    <xf numFmtId="165" fontId="14" fillId="3" borderId="1" xfId="2" applyNumberFormat="1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/>
    </xf>
    <xf numFmtId="0" fontId="12" fillId="3" borderId="17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 wrapText="1"/>
    </xf>
    <xf numFmtId="0" fontId="12" fillId="3" borderId="20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/>
    </xf>
    <xf numFmtId="169" fontId="10" fillId="0" borderId="3" xfId="2" applyNumberFormat="1" applyFont="1" applyBorder="1" applyAlignment="1">
      <alignment horizontal="center" vertical="center"/>
    </xf>
    <xf numFmtId="169" fontId="8" fillId="0" borderId="3" xfId="2" applyNumberFormat="1" applyFont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 wrapText="1"/>
    </xf>
    <xf numFmtId="0" fontId="14" fillId="3" borderId="24" xfId="2" applyFont="1" applyFill="1" applyBorder="1" applyAlignment="1">
      <alignment horizontal="center" vertical="center" wrapText="1"/>
    </xf>
    <xf numFmtId="0" fontId="12" fillId="3" borderId="25" xfId="2" applyFont="1" applyFill="1" applyBorder="1" applyAlignment="1">
      <alignment horizontal="center" vertical="center" wrapText="1"/>
    </xf>
    <xf numFmtId="0" fontId="12" fillId="3" borderId="26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14" fontId="10" fillId="2" borderId="16" xfId="2" applyNumberFormat="1" applyFont="1" applyFill="1" applyBorder="1" applyAlignment="1">
      <alignment horizontal="center" vertical="center"/>
    </xf>
    <xf numFmtId="14" fontId="10" fillId="2" borderId="37" xfId="2" applyNumberFormat="1" applyFont="1" applyFill="1" applyBorder="1" applyAlignment="1">
      <alignment horizontal="center" vertical="center"/>
    </xf>
    <xf numFmtId="14" fontId="10" fillId="2" borderId="18" xfId="2" applyNumberFormat="1" applyFont="1" applyFill="1" applyBorder="1" applyAlignment="1">
      <alignment horizontal="center" vertical="center"/>
    </xf>
    <xf numFmtId="0" fontId="10" fillId="2" borderId="35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36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11" xfId="2" applyFont="1" applyFill="1" applyBorder="1" applyAlignment="1">
      <alignment horizontal="center" vertical="center" wrapText="1"/>
    </xf>
    <xf numFmtId="168" fontId="10" fillId="0" borderId="25" xfId="2" applyNumberFormat="1" applyFont="1" applyBorder="1" applyAlignment="1">
      <alignment horizontal="center" vertical="center"/>
    </xf>
    <xf numFmtId="168" fontId="10" fillId="0" borderId="26" xfId="2" applyNumberFormat="1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 wrapText="1"/>
    </xf>
    <xf numFmtId="0" fontId="8" fillId="0" borderId="39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10" fontId="8" fillId="0" borderId="39" xfId="2" applyNumberFormat="1" applyFont="1" applyBorder="1" applyAlignment="1">
      <alignment horizontal="center" vertical="center"/>
    </xf>
    <xf numFmtId="10" fontId="8" fillId="0" borderId="40" xfId="2" applyNumberFormat="1" applyFont="1" applyBorder="1" applyAlignment="1">
      <alignment horizontal="center" vertical="center"/>
    </xf>
    <xf numFmtId="0" fontId="8" fillId="0" borderId="41" xfId="2" applyFont="1" applyBorder="1" applyAlignment="1">
      <alignment horizontal="center" vertical="center"/>
    </xf>
    <xf numFmtId="10" fontId="8" fillId="0" borderId="41" xfId="2" applyNumberFormat="1" applyFont="1" applyBorder="1" applyAlignment="1">
      <alignment horizontal="center" vertical="center"/>
    </xf>
  </cellXfs>
  <cellStyles count="6">
    <cellStyle name="0,0_x000d__x000a_NA_x000d__x000a_" xfId="1" xr:uid="{00000000-0005-0000-0000-000000000000}"/>
    <cellStyle name="Normal" xfId="0" builtinId="0"/>
    <cellStyle name="Normal_test q4_4" xfId="3" xr:uid="{00000000-0005-0000-0000-000001000000}"/>
    <cellStyle name="표준 2" xfId="5" xr:uid="{00000000-0005-0000-0000-000003000000}"/>
    <cellStyle name="표준 3" xfId="4" xr:uid="{00000000-0005-0000-0000-000004000000}"/>
    <cellStyle name="표준_MDIN240_compositiontable_090226" xfId="2" xr:uid="{00000000-0005-0000-0000-000005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3</xdr:col>
      <xdr:colOff>444500</xdr:colOff>
      <xdr:row>0</xdr:row>
      <xdr:rowOff>628650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7150"/>
          <a:ext cx="1701800" cy="571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23</xdr:row>
          <xdr:rowOff>9525</xdr:rowOff>
        </xdr:from>
        <xdr:to>
          <xdr:col>13</xdr:col>
          <xdr:colOff>638175</xdr:colOff>
          <xdr:row>24</xdr:row>
          <xdr:rowOff>0</xdr:rowOff>
        </xdr:to>
        <xdr:sp macro="" textlink="">
          <xdr:nvSpPr>
            <xdr:cNvPr id="1151" name="Object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24</xdr:row>
          <xdr:rowOff>47625</xdr:rowOff>
        </xdr:from>
        <xdr:to>
          <xdr:col>13</xdr:col>
          <xdr:colOff>638175</xdr:colOff>
          <xdr:row>25</xdr:row>
          <xdr:rowOff>0</xdr:rowOff>
        </xdr:to>
        <xdr:sp macro="" textlink="">
          <xdr:nvSpPr>
            <xdr:cNvPr id="1177" name="Object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26</xdr:row>
          <xdr:rowOff>133350</xdr:rowOff>
        </xdr:from>
        <xdr:to>
          <xdr:col>13</xdr:col>
          <xdr:colOff>619125</xdr:colOff>
          <xdr:row>28</xdr:row>
          <xdr:rowOff>152400</xdr:rowOff>
        </xdr:to>
        <xdr:sp macro="" textlink="">
          <xdr:nvSpPr>
            <xdr:cNvPr id="1197" name="Object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30</xdr:row>
          <xdr:rowOff>142875</xdr:rowOff>
        </xdr:from>
        <xdr:to>
          <xdr:col>13</xdr:col>
          <xdr:colOff>657225</xdr:colOff>
          <xdr:row>33</xdr:row>
          <xdr:rowOff>76200</xdr:rowOff>
        </xdr:to>
        <xdr:sp macro="" textlink="">
          <xdr:nvSpPr>
            <xdr:cNvPr id="1211" name="Object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38</xdr:row>
          <xdr:rowOff>9525</xdr:rowOff>
        </xdr:from>
        <xdr:to>
          <xdr:col>13</xdr:col>
          <xdr:colOff>685800</xdr:colOff>
          <xdr:row>40</xdr:row>
          <xdr:rowOff>38100</xdr:rowOff>
        </xdr:to>
        <xdr:sp macro="" textlink="">
          <xdr:nvSpPr>
            <xdr:cNvPr id="1213" name="Object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42</xdr:row>
          <xdr:rowOff>66675</xdr:rowOff>
        </xdr:from>
        <xdr:to>
          <xdr:col>13</xdr:col>
          <xdr:colOff>619125</xdr:colOff>
          <xdr:row>44</xdr:row>
          <xdr:rowOff>114300</xdr:rowOff>
        </xdr:to>
        <xdr:sp macro="" textlink="">
          <xdr:nvSpPr>
            <xdr:cNvPr id="1215" name="Object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11</xdr:row>
          <xdr:rowOff>95250</xdr:rowOff>
        </xdr:from>
        <xdr:to>
          <xdr:col>13</xdr:col>
          <xdr:colOff>704850</xdr:colOff>
          <xdr:row>14</xdr:row>
          <xdr:rowOff>9525</xdr:rowOff>
        </xdr:to>
        <xdr:sp macro="" textlink="">
          <xdr:nvSpPr>
            <xdr:cNvPr id="1217" name="Object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17</xdr:row>
          <xdr:rowOff>133350</xdr:rowOff>
        </xdr:from>
        <xdr:to>
          <xdr:col>13</xdr:col>
          <xdr:colOff>704850</xdr:colOff>
          <xdr:row>20</xdr:row>
          <xdr:rowOff>104775</xdr:rowOff>
        </xdr:to>
        <xdr:sp macro="" textlink="">
          <xdr:nvSpPr>
            <xdr:cNvPr id="1219" name="Object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34</xdr:row>
          <xdr:rowOff>38100</xdr:rowOff>
        </xdr:from>
        <xdr:to>
          <xdr:col>13</xdr:col>
          <xdr:colOff>514350</xdr:colOff>
          <xdr:row>35</xdr:row>
          <xdr:rowOff>152400</xdr:rowOff>
        </xdr:to>
        <xdr:sp macro="" textlink="">
          <xdr:nvSpPr>
            <xdr:cNvPr id="1234" name="Object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26</xdr:row>
          <xdr:rowOff>104775</xdr:rowOff>
        </xdr:from>
        <xdr:to>
          <xdr:col>12</xdr:col>
          <xdr:colOff>638175</xdr:colOff>
          <xdr:row>28</xdr:row>
          <xdr:rowOff>57150</xdr:rowOff>
        </xdr:to>
        <xdr:sp macro="" textlink="">
          <xdr:nvSpPr>
            <xdr:cNvPr id="1235" name="Object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38</xdr:row>
          <xdr:rowOff>19050</xdr:rowOff>
        </xdr:from>
        <xdr:to>
          <xdr:col>12</xdr:col>
          <xdr:colOff>714375</xdr:colOff>
          <xdr:row>40</xdr:row>
          <xdr:rowOff>0</xdr:rowOff>
        </xdr:to>
        <xdr:sp macro="" textlink="">
          <xdr:nvSpPr>
            <xdr:cNvPr id="1239" name="Object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18</xdr:row>
          <xdr:rowOff>28575</xdr:rowOff>
        </xdr:from>
        <xdr:to>
          <xdr:col>12</xdr:col>
          <xdr:colOff>762000</xdr:colOff>
          <xdr:row>19</xdr:row>
          <xdr:rowOff>152400</xdr:rowOff>
        </xdr:to>
        <xdr:sp macro="" textlink="">
          <xdr:nvSpPr>
            <xdr:cNvPr id="1242" name="Object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23</xdr:row>
          <xdr:rowOff>76200</xdr:rowOff>
        </xdr:from>
        <xdr:to>
          <xdr:col>12</xdr:col>
          <xdr:colOff>590550</xdr:colOff>
          <xdr:row>23</xdr:row>
          <xdr:rowOff>257175</xdr:rowOff>
        </xdr:to>
        <xdr:sp macro="" textlink="">
          <xdr:nvSpPr>
            <xdr:cNvPr id="1243" name="Object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352425</xdr:colOff>
          <xdr:row>24</xdr:row>
          <xdr:rowOff>47625</xdr:rowOff>
        </xdr:from>
        <xdr:to>
          <xdr:col>12</xdr:col>
          <xdr:colOff>609600</xdr:colOff>
          <xdr:row>24</xdr:row>
          <xdr:rowOff>228600</xdr:rowOff>
        </xdr:to>
        <xdr:sp macro="" textlink="">
          <xdr:nvSpPr>
            <xdr:cNvPr id="1244" name="Object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11</xdr:row>
          <xdr:rowOff>85725</xdr:rowOff>
        </xdr:from>
        <xdr:to>
          <xdr:col>12</xdr:col>
          <xdr:colOff>819150</xdr:colOff>
          <xdr:row>14</xdr:row>
          <xdr:rowOff>38100</xdr:rowOff>
        </xdr:to>
        <xdr:sp macro="" textlink="">
          <xdr:nvSpPr>
            <xdr:cNvPr id="1245" name="Object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31</xdr:row>
          <xdr:rowOff>0</xdr:rowOff>
        </xdr:from>
        <xdr:to>
          <xdr:col>12</xdr:col>
          <xdr:colOff>733425</xdr:colOff>
          <xdr:row>33</xdr:row>
          <xdr:rowOff>0</xdr:rowOff>
        </xdr:to>
        <xdr:sp macro="" textlink="">
          <xdr:nvSpPr>
            <xdr:cNvPr id="1246" name="Object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34</xdr:row>
          <xdr:rowOff>47625</xdr:rowOff>
        </xdr:from>
        <xdr:to>
          <xdr:col>12</xdr:col>
          <xdr:colOff>619125</xdr:colOff>
          <xdr:row>35</xdr:row>
          <xdr:rowOff>152400</xdr:rowOff>
        </xdr:to>
        <xdr:sp macro="" textlink="">
          <xdr:nvSpPr>
            <xdr:cNvPr id="1247" name="Object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47625</xdr:rowOff>
        </xdr:from>
        <xdr:to>
          <xdr:col>12</xdr:col>
          <xdr:colOff>752475</xdr:colOff>
          <xdr:row>44</xdr:row>
          <xdr:rowOff>142875</xdr:rowOff>
        </xdr:to>
        <xdr:sp macro="" textlink="">
          <xdr:nvSpPr>
            <xdr:cNvPr id="1248" name="Object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8"/>
  <sheetViews>
    <sheetView showGridLines="0" tabSelected="1" zoomScale="85" zoomScaleNormal="85" workbookViewId="0">
      <selection activeCell="M3" sqref="M3"/>
    </sheetView>
  </sheetViews>
  <sheetFormatPr defaultColWidth="8.88671875" defaultRowHeight="15"/>
  <cols>
    <col min="1" max="1" width="2.33203125" style="1" customWidth="1"/>
    <col min="2" max="2" width="3.44140625" style="1" customWidth="1"/>
    <col min="3" max="3" width="12.21875" style="1" bestFit="1" customWidth="1"/>
    <col min="4" max="4" width="18.109375" style="1" bestFit="1" customWidth="1"/>
    <col min="5" max="5" width="14.44140625" style="1" customWidth="1"/>
    <col min="6" max="6" width="9.33203125" style="1" customWidth="1"/>
    <col min="7" max="7" width="33.44140625" style="1" customWidth="1"/>
    <col min="8" max="8" width="24.77734375" style="1" customWidth="1"/>
    <col min="9" max="9" width="9.77734375" style="1" customWidth="1"/>
    <col min="10" max="10" width="8.88671875" style="1"/>
    <col min="11" max="11" width="10.44140625" style="1" customWidth="1"/>
    <col min="12" max="12" width="10.6640625" style="1" customWidth="1"/>
    <col min="13" max="13" width="11" style="1" customWidth="1"/>
    <col min="14" max="16384" width="8.88671875" style="1"/>
  </cols>
  <sheetData>
    <row r="1" spans="2:14" ht="53.45" customHeight="1"/>
    <row r="2" spans="2:14" ht="15.75" thickBot="1">
      <c r="B2" s="2"/>
      <c r="C2" s="2"/>
      <c r="D2" s="3"/>
      <c r="E2" s="4"/>
      <c r="F2" s="3"/>
      <c r="G2" s="4"/>
      <c r="H2" s="4"/>
      <c r="I2" s="5"/>
      <c r="J2" s="3"/>
      <c r="K2" s="4"/>
      <c r="L2" s="6"/>
    </row>
    <row r="3" spans="2:14">
      <c r="B3" s="120" t="s">
        <v>76</v>
      </c>
      <c r="C3" s="121"/>
      <c r="D3" s="122"/>
      <c r="E3" s="123" t="s">
        <v>77</v>
      </c>
      <c r="F3" s="123"/>
      <c r="G3" s="7" t="s">
        <v>1</v>
      </c>
      <c r="H3" s="8" t="s">
        <v>102</v>
      </c>
      <c r="I3" s="9" t="s">
        <v>78</v>
      </c>
      <c r="J3" s="134" t="s">
        <v>117</v>
      </c>
      <c r="K3" s="135"/>
      <c r="L3" s="136"/>
    </row>
    <row r="4" spans="2:14" ht="15.75" customHeight="1" thickBot="1">
      <c r="B4" s="124" t="s">
        <v>79</v>
      </c>
      <c r="C4" s="125"/>
      <c r="D4" s="126"/>
      <c r="E4" s="127">
        <f>F46</f>
        <v>0.23709999999999998</v>
      </c>
      <c r="F4" s="128"/>
      <c r="G4" s="10" t="s">
        <v>2</v>
      </c>
      <c r="H4" s="11" t="s">
        <v>80</v>
      </c>
      <c r="I4" s="12" t="s">
        <v>81</v>
      </c>
      <c r="J4" s="137" t="s">
        <v>82</v>
      </c>
      <c r="K4" s="138"/>
      <c r="L4" s="139"/>
    </row>
    <row r="5" spans="2:14" ht="15.75" thickBot="1">
      <c r="B5" s="4"/>
      <c r="C5" s="4"/>
      <c r="D5" s="3"/>
      <c r="E5" s="4"/>
      <c r="F5" s="3"/>
      <c r="G5" s="13"/>
      <c r="H5" s="4"/>
      <c r="I5" s="5"/>
      <c r="J5" s="3"/>
      <c r="K5" s="4"/>
      <c r="L5" s="6"/>
    </row>
    <row r="6" spans="2:14" ht="13.7" customHeight="1">
      <c r="B6" s="129" t="s">
        <v>3</v>
      </c>
      <c r="C6" s="131" t="s">
        <v>32</v>
      </c>
      <c r="D6" s="114" t="s">
        <v>4</v>
      </c>
      <c r="E6" s="114" t="s">
        <v>5</v>
      </c>
      <c r="F6" s="114" t="s">
        <v>9</v>
      </c>
      <c r="G6" s="114" t="s">
        <v>10</v>
      </c>
      <c r="H6" s="114" t="s">
        <v>6</v>
      </c>
      <c r="I6" s="118" t="s">
        <v>11</v>
      </c>
      <c r="J6" s="114" t="s">
        <v>12</v>
      </c>
      <c r="K6" s="114" t="s">
        <v>13</v>
      </c>
      <c r="L6" s="140" t="s">
        <v>14</v>
      </c>
      <c r="M6" s="140" t="s">
        <v>73</v>
      </c>
      <c r="N6" s="140" t="s">
        <v>74</v>
      </c>
    </row>
    <row r="7" spans="2:14">
      <c r="B7" s="130"/>
      <c r="C7" s="132"/>
      <c r="D7" s="115"/>
      <c r="E7" s="115"/>
      <c r="F7" s="116"/>
      <c r="G7" s="117"/>
      <c r="H7" s="115"/>
      <c r="I7" s="119"/>
      <c r="J7" s="116"/>
      <c r="K7" s="116"/>
      <c r="L7" s="141"/>
      <c r="M7" s="141"/>
      <c r="N7" s="141"/>
    </row>
    <row r="8" spans="2:14" ht="15.75" thickBot="1">
      <c r="B8" s="130"/>
      <c r="C8" s="133"/>
      <c r="D8" s="115"/>
      <c r="E8" s="115"/>
      <c r="F8" s="116"/>
      <c r="G8" s="117"/>
      <c r="H8" s="115"/>
      <c r="I8" s="119"/>
      <c r="J8" s="116"/>
      <c r="K8" s="116"/>
      <c r="L8" s="141"/>
      <c r="M8" s="142"/>
      <c r="N8" s="142"/>
    </row>
    <row r="9" spans="2:14" ht="15.75" thickBot="1">
      <c r="B9" s="14">
        <v>1</v>
      </c>
      <c r="C9" s="15" t="s">
        <v>62</v>
      </c>
      <c r="D9" s="16" t="s">
        <v>49</v>
      </c>
      <c r="E9" s="16" t="s">
        <v>28</v>
      </c>
      <c r="F9" s="17">
        <v>4.7000000000000002E-3</v>
      </c>
      <c r="G9" s="16" t="s">
        <v>115</v>
      </c>
      <c r="H9" s="16" t="s">
        <v>115</v>
      </c>
      <c r="I9" s="61">
        <f>F9</f>
        <v>4.7000000000000002E-3</v>
      </c>
      <c r="J9" s="18">
        <f>I9/F$9</f>
        <v>1</v>
      </c>
      <c r="K9" s="19">
        <f t="shared" ref="K9:K45" si="0">I9/$F$46</f>
        <v>1.9822859552931255E-2</v>
      </c>
      <c r="L9" s="20">
        <f>K9*1000000</f>
        <v>19822.859552931255</v>
      </c>
      <c r="M9" s="79" t="s">
        <v>104</v>
      </c>
      <c r="N9" s="79" t="s">
        <v>105</v>
      </c>
    </row>
    <row r="10" spans="2:14" ht="15.75" thickBot="1">
      <c r="B10" s="54">
        <v>2</v>
      </c>
      <c r="C10" s="55" t="s">
        <v>63</v>
      </c>
      <c r="D10" s="56" t="s">
        <v>50</v>
      </c>
      <c r="E10" s="56" t="s">
        <v>28</v>
      </c>
      <c r="F10" s="57">
        <v>2E-3</v>
      </c>
      <c r="G10" s="16" t="s">
        <v>115</v>
      </c>
      <c r="H10" s="16" t="s">
        <v>115</v>
      </c>
      <c r="I10" s="62">
        <f>F10</f>
        <v>2E-3</v>
      </c>
      <c r="J10" s="58">
        <f>I10/$F$10</f>
        <v>1</v>
      </c>
      <c r="K10" s="59">
        <f t="shared" si="0"/>
        <v>8.4352593842260664E-3</v>
      </c>
      <c r="L10" s="60">
        <f>K10*1000000</f>
        <v>8435.2593842260667</v>
      </c>
      <c r="M10" s="79" t="s">
        <v>105</v>
      </c>
      <c r="N10" s="79" t="s">
        <v>105</v>
      </c>
    </row>
    <row r="11" spans="2:14">
      <c r="B11" s="102">
        <v>3</v>
      </c>
      <c r="C11" s="88" t="s">
        <v>116</v>
      </c>
      <c r="D11" s="82" t="s">
        <v>19</v>
      </c>
      <c r="E11" s="82" t="s">
        <v>54</v>
      </c>
      <c r="F11" s="112">
        <v>4.0800000000000003E-2</v>
      </c>
      <c r="G11" s="77" t="s">
        <v>55</v>
      </c>
      <c r="H11" s="77" t="s">
        <v>24</v>
      </c>
      <c r="I11" s="67">
        <f>F11*0.25</f>
        <v>1.0200000000000001E-2</v>
      </c>
      <c r="J11" s="22">
        <f t="shared" ref="J11:J16" si="1">I11/F$11</f>
        <v>0.25</v>
      </c>
      <c r="K11" s="23">
        <f t="shared" si="0"/>
        <v>4.3019822859552935E-2</v>
      </c>
      <c r="L11" s="24">
        <f>K11*1000000</f>
        <v>43019.822859552936</v>
      </c>
      <c r="M11" s="146"/>
      <c r="N11" s="148"/>
    </row>
    <row r="12" spans="2:14">
      <c r="B12" s="103"/>
      <c r="C12" s="89"/>
      <c r="D12" s="99"/>
      <c r="E12" s="99"/>
      <c r="F12" s="101"/>
      <c r="G12" s="42" t="s">
        <v>30</v>
      </c>
      <c r="H12" s="42" t="s">
        <v>15</v>
      </c>
      <c r="I12" s="68">
        <f>F$11*0.5</f>
        <v>2.0400000000000001E-2</v>
      </c>
      <c r="J12" s="27">
        <f t="shared" si="1"/>
        <v>0.5</v>
      </c>
      <c r="K12" s="28">
        <f t="shared" si="0"/>
        <v>8.603964571910587E-2</v>
      </c>
      <c r="L12" s="29">
        <f>K12*1000000</f>
        <v>86039.645719105873</v>
      </c>
      <c r="M12" s="147"/>
      <c r="N12" s="149"/>
    </row>
    <row r="13" spans="2:14">
      <c r="B13" s="103"/>
      <c r="C13" s="89"/>
      <c r="D13" s="99"/>
      <c r="E13" s="99"/>
      <c r="F13" s="101"/>
      <c r="G13" s="42" t="s">
        <v>56</v>
      </c>
      <c r="H13" s="42" t="s">
        <v>58</v>
      </c>
      <c r="I13" s="68">
        <f>F$11*0.05</f>
        <v>2.0400000000000001E-3</v>
      </c>
      <c r="J13" s="27">
        <f t="shared" si="1"/>
        <v>0.05</v>
      </c>
      <c r="K13" s="28">
        <f t="shared" si="0"/>
        <v>8.603964571910587E-3</v>
      </c>
      <c r="L13" s="29">
        <f t="shared" ref="L13" si="2">K13*1000000</f>
        <v>8603.9645719105865</v>
      </c>
      <c r="M13" s="147"/>
      <c r="N13" s="149"/>
    </row>
    <row r="14" spans="2:14">
      <c r="B14" s="103"/>
      <c r="C14" s="89"/>
      <c r="D14" s="99"/>
      <c r="E14" s="99"/>
      <c r="F14" s="101"/>
      <c r="G14" s="42" t="s">
        <v>57</v>
      </c>
      <c r="H14" s="42" t="s">
        <v>59</v>
      </c>
      <c r="I14" s="68">
        <f>F$11*0.05</f>
        <v>2.0400000000000001E-3</v>
      </c>
      <c r="J14" s="27">
        <f t="shared" si="1"/>
        <v>0.05</v>
      </c>
      <c r="K14" s="28">
        <f t="shared" si="0"/>
        <v>8.603964571910587E-3</v>
      </c>
      <c r="L14" s="29">
        <f t="shared" ref="L14:L26" si="3">K14*1000000</f>
        <v>8603.9645719105865</v>
      </c>
      <c r="M14" s="147"/>
      <c r="N14" s="149"/>
    </row>
    <row r="15" spans="2:14">
      <c r="B15" s="103"/>
      <c r="C15" s="89"/>
      <c r="D15" s="111"/>
      <c r="E15" s="111"/>
      <c r="F15" s="101"/>
      <c r="G15" s="42" t="s">
        <v>31</v>
      </c>
      <c r="H15" s="42" t="s">
        <v>60</v>
      </c>
      <c r="I15" s="68">
        <f>F$11*0.05</f>
        <v>2.0400000000000001E-3</v>
      </c>
      <c r="J15" s="27">
        <f t="shared" si="1"/>
        <v>0.05</v>
      </c>
      <c r="K15" s="28">
        <f t="shared" si="0"/>
        <v>8.603964571910587E-3</v>
      </c>
      <c r="L15" s="29">
        <f t="shared" si="3"/>
        <v>8603.9645719105865</v>
      </c>
      <c r="M15" s="147"/>
      <c r="N15" s="149"/>
    </row>
    <row r="16" spans="2:14" ht="15" customHeight="1" thickBot="1">
      <c r="B16" s="103"/>
      <c r="C16" s="89"/>
      <c r="D16" s="83"/>
      <c r="E16" s="83"/>
      <c r="F16" s="113"/>
      <c r="G16" s="43" t="s">
        <v>23</v>
      </c>
      <c r="H16" s="78" t="s">
        <v>61</v>
      </c>
      <c r="I16" s="69">
        <f>F11*0.1</f>
        <v>4.0800000000000003E-3</v>
      </c>
      <c r="J16" s="31">
        <f t="shared" si="1"/>
        <v>0.1</v>
      </c>
      <c r="K16" s="32">
        <f t="shared" si="0"/>
        <v>1.7207929143821174E-2</v>
      </c>
      <c r="L16" s="33">
        <f t="shared" si="3"/>
        <v>17207.929143821173</v>
      </c>
      <c r="M16" s="150"/>
      <c r="N16" s="151"/>
    </row>
    <row r="17" spans="2:15">
      <c r="B17" s="103"/>
      <c r="C17" s="89"/>
      <c r="D17" s="98" t="s">
        <v>92</v>
      </c>
      <c r="E17" s="98" t="s">
        <v>108</v>
      </c>
      <c r="F17" s="100">
        <v>1.6899999999999998E-2</v>
      </c>
      <c r="G17" s="44" t="s">
        <v>93</v>
      </c>
      <c r="H17" s="45" t="s">
        <v>99</v>
      </c>
      <c r="I17" s="70">
        <f t="shared" ref="I17:I23" si="4">$F$17*J17</f>
        <v>6.7599999999999995E-4</v>
      </c>
      <c r="J17" s="36">
        <v>0.04</v>
      </c>
      <c r="K17" s="37">
        <f t="shared" si="0"/>
        <v>2.8511176718684101E-3</v>
      </c>
      <c r="L17" s="38">
        <f t="shared" si="3"/>
        <v>2851.1176718684101</v>
      </c>
      <c r="M17" s="146"/>
      <c r="N17" s="148"/>
      <c r="O17" s="46"/>
    </row>
    <row r="18" spans="2:15" ht="14.25" customHeight="1">
      <c r="B18" s="103"/>
      <c r="C18" s="89"/>
      <c r="D18" s="99"/>
      <c r="E18" s="99"/>
      <c r="F18" s="101"/>
      <c r="G18" s="47" t="s">
        <v>94</v>
      </c>
      <c r="H18" s="48" t="s">
        <v>72</v>
      </c>
      <c r="I18" s="70">
        <f t="shared" si="4"/>
        <v>6.7599999999999995E-4</v>
      </c>
      <c r="J18" s="27">
        <v>0.04</v>
      </c>
      <c r="K18" s="28">
        <f t="shared" si="0"/>
        <v>2.8511176718684101E-3</v>
      </c>
      <c r="L18" s="29">
        <f t="shared" si="3"/>
        <v>2851.1176718684101</v>
      </c>
      <c r="M18" s="147"/>
      <c r="N18" s="149"/>
    </row>
    <row r="19" spans="2:15">
      <c r="B19" s="103"/>
      <c r="C19" s="89"/>
      <c r="D19" s="99"/>
      <c r="E19" s="99"/>
      <c r="F19" s="101"/>
      <c r="G19" s="47" t="s">
        <v>95</v>
      </c>
      <c r="H19" s="48" t="s">
        <v>25</v>
      </c>
      <c r="I19" s="70">
        <f t="shared" si="4"/>
        <v>7.7739999999999997E-3</v>
      </c>
      <c r="J19" s="27">
        <v>0.46</v>
      </c>
      <c r="K19" s="28">
        <f t="shared" si="0"/>
        <v>3.2787853226486717E-2</v>
      </c>
      <c r="L19" s="29">
        <f t="shared" si="3"/>
        <v>32787.853226486717</v>
      </c>
      <c r="M19" s="147"/>
      <c r="N19" s="149"/>
    </row>
    <row r="20" spans="2:15" ht="14.25" customHeight="1">
      <c r="B20" s="103"/>
      <c r="C20" s="89"/>
      <c r="D20" s="99"/>
      <c r="E20" s="99"/>
      <c r="F20" s="101"/>
      <c r="G20" s="47" t="s">
        <v>96</v>
      </c>
      <c r="H20" s="48" t="s">
        <v>26</v>
      </c>
      <c r="I20" s="70">
        <f t="shared" si="4"/>
        <v>1.6899999999999999E-4</v>
      </c>
      <c r="J20" s="27">
        <v>0.01</v>
      </c>
      <c r="K20" s="28">
        <f t="shared" si="0"/>
        <v>7.1277941796710253E-4</v>
      </c>
      <c r="L20" s="29">
        <f t="shared" si="3"/>
        <v>712.77941796710252</v>
      </c>
      <c r="M20" s="147"/>
      <c r="N20" s="149"/>
    </row>
    <row r="21" spans="2:15" ht="14.25" customHeight="1">
      <c r="B21" s="103"/>
      <c r="C21" s="89"/>
      <c r="D21" s="99"/>
      <c r="E21" s="99"/>
      <c r="F21" s="101"/>
      <c r="G21" s="47" t="s">
        <v>97</v>
      </c>
      <c r="H21" s="48" t="s">
        <v>100</v>
      </c>
      <c r="I21" s="70">
        <f t="shared" si="4"/>
        <v>4.0559999999999997E-3</v>
      </c>
      <c r="J21" s="27">
        <v>0.24</v>
      </c>
      <c r="K21" s="28">
        <f t="shared" si="0"/>
        <v>1.7106706031210461E-2</v>
      </c>
      <c r="L21" s="29">
        <f t="shared" si="3"/>
        <v>17106.706031210462</v>
      </c>
      <c r="M21" s="147"/>
      <c r="N21" s="149"/>
    </row>
    <row r="22" spans="2:15" ht="14.25" customHeight="1">
      <c r="B22" s="103"/>
      <c r="C22" s="89"/>
      <c r="D22" s="99"/>
      <c r="E22" s="99"/>
      <c r="F22" s="101"/>
      <c r="G22" s="47" t="s">
        <v>98</v>
      </c>
      <c r="H22" s="48" t="s">
        <v>72</v>
      </c>
      <c r="I22" s="70">
        <f t="shared" si="4"/>
        <v>2.0279999999999999E-3</v>
      </c>
      <c r="J22" s="27">
        <v>0.12</v>
      </c>
      <c r="K22" s="28">
        <f t="shared" si="0"/>
        <v>8.5533530156052303E-3</v>
      </c>
      <c r="L22" s="29">
        <f t="shared" si="3"/>
        <v>8553.3530156052311</v>
      </c>
      <c r="M22" s="147"/>
      <c r="N22" s="149"/>
    </row>
    <row r="23" spans="2:15" ht="14.25" customHeight="1" thickBot="1">
      <c r="B23" s="103"/>
      <c r="C23" s="89"/>
      <c r="D23" s="99"/>
      <c r="E23" s="99"/>
      <c r="F23" s="101"/>
      <c r="G23" s="47" t="s">
        <v>98</v>
      </c>
      <c r="H23" s="48" t="s">
        <v>101</v>
      </c>
      <c r="I23" s="70">
        <f t="shared" si="4"/>
        <v>1.5209999999999998E-3</v>
      </c>
      <c r="J23" s="27">
        <v>0.09</v>
      </c>
      <c r="K23" s="28">
        <f t="shared" si="0"/>
        <v>6.4150147617039223E-3</v>
      </c>
      <c r="L23" s="29">
        <f t="shared" si="3"/>
        <v>6415.014761703922</v>
      </c>
      <c r="M23" s="147"/>
      <c r="N23" s="149"/>
    </row>
    <row r="24" spans="2:15" ht="26.25" customHeight="1">
      <c r="B24" s="103"/>
      <c r="C24" s="89"/>
      <c r="D24" s="82" t="s">
        <v>20</v>
      </c>
      <c r="E24" s="92" t="s">
        <v>107</v>
      </c>
      <c r="F24" s="84">
        <v>5.0000000000000001E-4</v>
      </c>
      <c r="G24" s="21" t="s">
        <v>21</v>
      </c>
      <c r="H24" s="21" t="s">
        <v>0</v>
      </c>
      <c r="I24" s="67">
        <f>F24*0.1268</f>
        <v>6.3399999999999996E-5</v>
      </c>
      <c r="J24" s="22">
        <f>I24/F$24</f>
        <v>0.1268</v>
      </c>
      <c r="K24" s="23">
        <f t="shared" si="0"/>
        <v>2.6739772247996626E-4</v>
      </c>
      <c r="L24" s="24">
        <f t="shared" si="3"/>
        <v>267.39772247996626</v>
      </c>
      <c r="M24" s="73"/>
      <c r="N24" s="74"/>
    </row>
    <row r="25" spans="2:15" ht="26.25" customHeight="1" thickBot="1">
      <c r="B25" s="104"/>
      <c r="C25" s="90"/>
      <c r="D25" s="91"/>
      <c r="E25" s="94"/>
      <c r="F25" s="86"/>
      <c r="G25" s="49" t="s">
        <v>16</v>
      </c>
      <c r="H25" s="49" t="s">
        <v>22</v>
      </c>
      <c r="I25" s="69">
        <f>F24*0.8732</f>
        <v>4.3659999999999999E-4</v>
      </c>
      <c r="J25" s="31">
        <f>I25/F$24</f>
        <v>0.87319999999999998</v>
      </c>
      <c r="K25" s="32">
        <f t="shared" si="0"/>
        <v>1.8414171235765502E-3</v>
      </c>
      <c r="L25" s="33">
        <f t="shared" si="3"/>
        <v>1841.4171235765502</v>
      </c>
      <c r="M25" s="75"/>
      <c r="N25" s="76"/>
    </row>
    <row r="26" spans="2:15" ht="13.7" customHeight="1">
      <c r="B26" s="80">
        <v>4</v>
      </c>
      <c r="C26" s="88" t="s">
        <v>33</v>
      </c>
      <c r="D26" s="82" t="s">
        <v>83</v>
      </c>
      <c r="E26" s="82" t="s">
        <v>51</v>
      </c>
      <c r="F26" s="112">
        <v>3.3E-3</v>
      </c>
      <c r="G26" s="21" t="s">
        <v>34</v>
      </c>
      <c r="H26" s="21" t="s">
        <v>36</v>
      </c>
      <c r="I26" s="63">
        <f>F$26*0.76</f>
        <v>2.5079999999999998E-3</v>
      </c>
      <c r="J26" s="22">
        <f>I26/F$26</f>
        <v>0.7599999999999999</v>
      </c>
      <c r="K26" s="23">
        <f t="shared" si="0"/>
        <v>1.0577815267819486E-2</v>
      </c>
      <c r="L26" s="24">
        <f t="shared" si="3"/>
        <v>10577.815267819486</v>
      </c>
      <c r="M26" s="146"/>
      <c r="N26" s="148"/>
    </row>
    <row r="27" spans="2:15" ht="13.7" customHeight="1">
      <c r="B27" s="105"/>
      <c r="C27" s="89"/>
      <c r="D27" s="98"/>
      <c r="E27" s="98"/>
      <c r="F27" s="100"/>
      <c r="G27" s="34" t="s">
        <v>35</v>
      </c>
      <c r="H27" s="26" t="s">
        <v>8</v>
      </c>
      <c r="I27" s="64">
        <f>F$26*0.15</f>
        <v>4.95E-4</v>
      </c>
      <c r="J27" s="27">
        <f>I27/F$26</f>
        <v>0.15</v>
      </c>
      <c r="K27" s="28">
        <f t="shared" si="0"/>
        <v>2.0877266975959513E-3</v>
      </c>
      <c r="L27" s="29">
        <f t="shared" ref="L27:L28" si="5">K27*1000000</f>
        <v>2087.7266975959515</v>
      </c>
      <c r="M27" s="147"/>
      <c r="N27" s="149"/>
    </row>
    <row r="28" spans="2:15" ht="13.7" customHeight="1">
      <c r="B28" s="105"/>
      <c r="C28" s="89"/>
      <c r="D28" s="98"/>
      <c r="E28" s="98"/>
      <c r="F28" s="100"/>
      <c r="G28" s="34" t="s">
        <v>48</v>
      </c>
      <c r="H28" s="26" t="s">
        <v>8</v>
      </c>
      <c r="I28" s="64">
        <f>F$26*0.03</f>
        <v>9.8999999999999994E-5</v>
      </c>
      <c r="J28" s="27">
        <f>I28/F$26</f>
        <v>0.03</v>
      </c>
      <c r="K28" s="28">
        <f t="shared" si="0"/>
        <v>4.1754533951919023E-4</v>
      </c>
      <c r="L28" s="29">
        <f t="shared" si="5"/>
        <v>417.54533951919024</v>
      </c>
      <c r="M28" s="147"/>
      <c r="N28" s="149"/>
    </row>
    <row r="29" spans="2:15">
      <c r="B29" s="106"/>
      <c r="C29" s="89"/>
      <c r="D29" s="99"/>
      <c r="E29" s="99"/>
      <c r="F29" s="101"/>
      <c r="G29" s="26" t="s">
        <v>52</v>
      </c>
      <c r="H29" s="26" t="s">
        <v>8</v>
      </c>
      <c r="I29" s="64">
        <f>F$26*0.03</f>
        <v>9.8999999999999994E-5</v>
      </c>
      <c r="J29" s="27">
        <f>I29/F$26</f>
        <v>0.03</v>
      </c>
      <c r="K29" s="28">
        <f t="shared" si="0"/>
        <v>4.1754533951919023E-4</v>
      </c>
      <c r="L29" s="29">
        <f>K29*1000000</f>
        <v>417.54533951919024</v>
      </c>
      <c r="M29" s="147"/>
      <c r="N29" s="149"/>
    </row>
    <row r="30" spans="2:15" ht="15.75" thickBot="1">
      <c r="B30" s="145"/>
      <c r="C30" s="90"/>
      <c r="D30" s="91"/>
      <c r="E30" s="91"/>
      <c r="F30" s="113"/>
      <c r="G30" s="49" t="s">
        <v>53</v>
      </c>
      <c r="H30" s="49" t="s">
        <v>37</v>
      </c>
      <c r="I30" s="65">
        <f>F$26*0.03</f>
        <v>9.8999999999999994E-5</v>
      </c>
      <c r="J30" s="31">
        <f>I30/F$26</f>
        <v>0.03</v>
      </c>
      <c r="K30" s="32">
        <f t="shared" si="0"/>
        <v>4.1754533951919023E-4</v>
      </c>
      <c r="L30" s="33">
        <f>K30*1000000</f>
        <v>417.54533951919024</v>
      </c>
      <c r="M30" s="147"/>
      <c r="N30" s="149"/>
    </row>
    <row r="31" spans="2:15">
      <c r="B31" s="102">
        <v>5</v>
      </c>
      <c r="C31" s="88" t="s">
        <v>84</v>
      </c>
      <c r="D31" s="88" t="s">
        <v>85</v>
      </c>
      <c r="E31" s="88" t="s">
        <v>106</v>
      </c>
      <c r="F31" s="143">
        <v>8.6999999999999994E-3</v>
      </c>
      <c r="G31" s="21" t="s">
        <v>86</v>
      </c>
      <c r="H31" s="21" t="s">
        <v>90</v>
      </c>
      <c r="I31" s="63">
        <f>$F$31*J31</f>
        <v>6.1769999999999993E-3</v>
      </c>
      <c r="J31" s="22">
        <v>0.71</v>
      </c>
      <c r="K31" s="23">
        <f t="shared" si="0"/>
        <v>2.6052298608182201E-2</v>
      </c>
      <c r="L31" s="24">
        <f>K31*1000000</f>
        <v>26052.298608182202</v>
      </c>
      <c r="M31" s="146"/>
      <c r="N31" s="146"/>
    </row>
    <row r="32" spans="2:15">
      <c r="B32" s="103"/>
      <c r="C32" s="89"/>
      <c r="D32" s="89"/>
      <c r="E32" s="89"/>
      <c r="F32" s="144"/>
      <c r="G32" s="34" t="s">
        <v>87</v>
      </c>
      <c r="H32" s="34" t="s">
        <v>91</v>
      </c>
      <c r="I32" s="64">
        <f>$F$31*J32</f>
        <v>1.0439999999999998E-3</v>
      </c>
      <c r="J32" s="27">
        <v>0.12</v>
      </c>
      <c r="K32" s="27">
        <f t="shared" si="0"/>
        <v>4.4032053985660052E-3</v>
      </c>
      <c r="L32" s="29">
        <f t="shared" ref="L32:L34" si="6">K32*1000000</f>
        <v>4403.205398566005</v>
      </c>
      <c r="M32" s="147"/>
      <c r="N32" s="147"/>
    </row>
    <row r="33" spans="2:14">
      <c r="B33" s="103"/>
      <c r="C33" s="89"/>
      <c r="D33" s="89"/>
      <c r="E33" s="89"/>
      <c r="F33" s="144"/>
      <c r="G33" s="34" t="s">
        <v>88</v>
      </c>
      <c r="H33" s="34" t="s">
        <v>90</v>
      </c>
      <c r="I33" s="64">
        <f>$F$31*J33</f>
        <v>6.96E-4</v>
      </c>
      <c r="J33" s="27">
        <v>0.08</v>
      </c>
      <c r="K33" s="27">
        <f t="shared" si="0"/>
        <v>2.9354702657106708E-3</v>
      </c>
      <c r="L33" s="29">
        <f t="shared" si="6"/>
        <v>2935.4702657106709</v>
      </c>
      <c r="M33" s="147"/>
      <c r="N33" s="147"/>
    </row>
    <row r="34" spans="2:14" ht="15.75" thickBot="1">
      <c r="B34" s="103"/>
      <c r="C34" s="89"/>
      <c r="D34" s="89"/>
      <c r="E34" s="89"/>
      <c r="F34" s="144"/>
      <c r="G34" s="34" t="s">
        <v>89</v>
      </c>
      <c r="H34" s="34" t="s">
        <v>26</v>
      </c>
      <c r="I34" s="65">
        <f>$F$31*J34</f>
        <v>7.8299999999999995E-4</v>
      </c>
      <c r="J34" s="27">
        <v>0.09</v>
      </c>
      <c r="K34" s="27">
        <f t="shared" si="0"/>
        <v>3.3024040489245047E-3</v>
      </c>
      <c r="L34" s="29">
        <f t="shared" si="6"/>
        <v>3302.4040489245049</v>
      </c>
      <c r="M34" s="147"/>
      <c r="N34" s="147"/>
    </row>
    <row r="35" spans="2:14" ht="13.7" customHeight="1">
      <c r="B35" s="80">
        <v>6</v>
      </c>
      <c r="C35" s="88" t="s">
        <v>110</v>
      </c>
      <c r="D35" s="82" t="s">
        <v>75</v>
      </c>
      <c r="E35" s="82" t="s">
        <v>109</v>
      </c>
      <c r="F35" s="84">
        <v>8.9999999999999998E-4</v>
      </c>
      <c r="G35" s="21" t="s">
        <v>111</v>
      </c>
      <c r="H35" s="21" t="s">
        <v>112</v>
      </c>
      <c r="I35" s="63">
        <f>F$35*0.9999</f>
        <v>8.9990999999999997E-4</v>
      </c>
      <c r="J35" s="22">
        <v>0.98</v>
      </c>
      <c r="K35" s="23">
        <f t="shared" si="0"/>
        <v>3.7954871362294394E-3</v>
      </c>
      <c r="L35" s="24">
        <f t="shared" ref="L35:L42" si="7">K35*1000000</f>
        <v>3795.4871362294393</v>
      </c>
      <c r="M35" s="146"/>
      <c r="N35" s="148"/>
    </row>
    <row r="36" spans="2:14" ht="15.75" thickBot="1">
      <c r="B36" s="81"/>
      <c r="C36" s="90"/>
      <c r="D36" s="83"/>
      <c r="E36" s="83"/>
      <c r="F36" s="87"/>
      <c r="G36" s="49" t="s">
        <v>113</v>
      </c>
      <c r="H36" s="30" t="s">
        <v>114</v>
      </c>
      <c r="I36" s="65">
        <f>F$35*0.02</f>
        <v>1.8E-5</v>
      </c>
      <c r="J36" s="31">
        <v>0.02</v>
      </c>
      <c r="K36" s="32">
        <f t="shared" si="0"/>
        <v>7.591733445803459E-5</v>
      </c>
      <c r="L36" s="33">
        <f t="shared" si="7"/>
        <v>75.917334458034588</v>
      </c>
      <c r="M36" s="150"/>
      <c r="N36" s="151"/>
    </row>
    <row r="37" spans="2:14">
      <c r="B37" s="105">
        <v>7</v>
      </c>
      <c r="C37" s="88" t="s">
        <v>47</v>
      </c>
      <c r="D37" s="98" t="s">
        <v>17</v>
      </c>
      <c r="E37" s="98" t="s">
        <v>38</v>
      </c>
      <c r="F37" s="100">
        <v>0.13159999999999999</v>
      </c>
      <c r="G37" s="34" t="s">
        <v>39</v>
      </c>
      <c r="H37" s="35" t="s">
        <v>8</v>
      </c>
      <c r="I37" s="66">
        <f>F$37*0.05</f>
        <v>6.5799999999999999E-3</v>
      </c>
      <c r="J37" s="36">
        <f t="shared" ref="J37:J42" si="8">I37/F$37</f>
        <v>0.05</v>
      </c>
      <c r="K37" s="37">
        <f t="shared" si="0"/>
        <v>2.7752003374103756E-2</v>
      </c>
      <c r="L37" s="38">
        <f t="shared" si="7"/>
        <v>27752.003374103755</v>
      </c>
      <c r="M37" s="147"/>
      <c r="N37" s="147"/>
    </row>
    <row r="38" spans="2:14">
      <c r="B38" s="106"/>
      <c r="C38" s="89"/>
      <c r="D38" s="99"/>
      <c r="E38" s="99"/>
      <c r="F38" s="101"/>
      <c r="G38" s="26" t="s">
        <v>40</v>
      </c>
      <c r="H38" s="39" t="s">
        <v>18</v>
      </c>
      <c r="I38" s="64">
        <f>F$37*0.015</f>
        <v>1.9740000000000001E-3</v>
      </c>
      <c r="J38" s="27">
        <f t="shared" si="8"/>
        <v>1.5000000000000001E-2</v>
      </c>
      <c r="K38" s="28">
        <f t="shared" si="0"/>
        <v>8.3256010122311278E-3</v>
      </c>
      <c r="L38" s="29">
        <f t="shared" si="7"/>
        <v>8325.6010122311272</v>
      </c>
      <c r="M38" s="147"/>
      <c r="N38" s="147"/>
    </row>
    <row r="39" spans="2:14">
      <c r="B39" s="106"/>
      <c r="C39" s="89"/>
      <c r="D39" s="99"/>
      <c r="E39" s="99"/>
      <c r="F39" s="101"/>
      <c r="G39" s="26" t="s">
        <v>41</v>
      </c>
      <c r="H39" s="26" t="s">
        <v>42</v>
      </c>
      <c r="I39" s="64">
        <f>F$37*0.05</f>
        <v>6.5799999999999999E-3</v>
      </c>
      <c r="J39" s="27">
        <f t="shared" si="8"/>
        <v>0.05</v>
      </c>
      <c r="K39" s="28">
        <f t="shared" si="0"/>
        <v>2.7752003374103756E-2</v>
      </c>
      <c r="L39" s="29">
        <f t="shared" si="7"/>
        <v>27752.003374103755</v>
      </c>
      <c r="M39" s="147"/>
      <c r="N39" s="147"/>
    </row>
    <row r="40" spans="2:14">
      <c r="B40" s="106"/>
      <c r="C40" s="89"/>
      <c r="D40" s="99"/>
      <c r="E40" s="99"/>
      <c r="F40" s="101"/>
      <c r="G40" s="26" t="s">
        <v>43</v>
      </c>
      <c r="H40" s="39" t="s">
        <v>44</v>
      </c>
      <c r="I40" s="64">
        <f>F$37*0.05</f>
        <v>6.5799999999999999E-3</v>
      </c>
      <c r="J40" s="27">
        <f t="shared" si="8"/>
        <v>0.05</v>
      </c>
      <c r="K40" s="28">
        <f t="shared" si="0"/>
        <v>2.7752003374103756E-2</v>
      </c>
      <c r="L40" s="29">
        <f t="shared" si="7"/>
        <v>27752.003374103755</v>
      </c>
      <c r="M40" s="147"/>
      <c r="N40" s="147"/>
    </row>
    <row r="41" spans="2:14">
      <c r="B41" s="106"/>
      <c r="C41" s="89"/>
      <c r="D41" s="99"/>
      <c r="E41" s="99"/>
      <c r="F41" s="101"/>
      <c r="G41" s="26" t="s">
        <v>27</v>
      </c>
      <c r="H41" s="26" t="s">
        <v>29</v>
      </c>
      <c r="I41" s="64">
        <f>F$37*0.003</f>
        <v>3.948E-4</v>
      </c>
      <c r="J41" s="27">
        <f t="shared" si="8"/>
        <v>3.0000000000000001E-3</v>
      </c>
      <c r="K41" s="28">
        <f t="shared" si="0"/>
        <v>1.6651202024462253E-3</v>
      </c>
      <c r="L41" s="29">
        <f t="shared" si="7"/>
        <v>1665.1202024462252</v>
      </c>
      <c r="M41" s="147"/>
      <c r="N41" s="147"/>
    </row>
    <row r="42" spans="2:14" ht="15.75" thickBot="1">
      <c r="B42" s="107"/>
      <c r="C42" s="89"/>
      <c r="D42" s="108"/>
      <c r="E42" s="108"/>
      <c r="F42" s="109"/>
      <c r="G42" s="16" t="s">
        <v>45</v>
      </c>
      <c r="H42" s="40" t="s">
        <v>46</v>
      </c>
      <c r="I42" s="61">
        <f>F$37*0.832</f>
        <v>0.1094912</v>
      </c>
      <c r="J42" s="18">
        <f t="shared" si="8"/>
        <v>0.83199999999999996</v>
      </c>
      <c r="K42" s="19">
        <f t="shared" si="0"/>
        <v>0.4617933361450865</v>
      </c>
      <c r="L42" s="20">
        <f t="shared" si="7"/>
        <v>461793.3361450865</v>
      </c>
      <c r="M42" s="150"/>
      <c r="N42" s="150"/>
    </row>
    <row r="43" spans="2:14" ht="13.7" customHeight="1">
      <c r="B43" s="80">
        <v>8</v>
      </c>
      <c r="C43" s="88" t="s">
        <v>64</v>
      </c>
      <c r="D43" s="82" t="s">
        <v>65</v>
      </c>
      <c r="E43" s="92" t="s">
        <v>103</v>
      </c>
      <c r="F43" s="84">
        <v>2.7699999999999999E-2</v>
      </c>
      <c r="G43" s="21" t="s">
        <v>68</v>
      </c>
      <c r="H43" s="21" t="s">
        <v>69</v>
      </c>
      <c r="I43" s="67">
        <f>F43*0.965</f>
        <v>2.6730499999999997E-2</v>
      </c>
      <c r="J43" s="22">
        <f>I43/F$43</f>
        <v>0.96499999999999997</v>
      </c>
      <c r="K43" s="23">
        <f t="shared" si="0"/>
        <v>0.11273935048502741</v>
      </c>
      <c r="L43" s="24">
        <f t="shared" ref="L43:L45" si="9">K43*1000000</f>
        <v>112739.3504850274</v>
      </c>
      <c r="M43" s="146"/>
      <c r="N43" s="148"/>
    </row>
    <row r="44" spans="2:14" ht="13.7" customHeight="1">
      <c r="B44" s="103"/>
      <c r="C44" s="89"/>
      <c r="D44" s="89"/>
      <c r="E44" s="93"/>
      <c r="F44" s="85"/>
      <c r="G44" s="25" t="s">
        <v>66</v>
      </c>
      <c r="H44" s="25" t="s">
        <v>70</v>
      </c>
      <c r="I44" s="68">
        <f>F43*0.03</f>
        <v>8.3099999999999992E-4</v>
      </c>
      <c r="J44" s="27">
        <f>I44/F$43</f>
        <v>0.03</v>
      </c>
      <c r="K44" s="28">
        <f t="shared" si="0"/>
        <v>3.5048502741459298E-3</v>
      </c>
      <c r="L44" s="29">
        <f t="shared" si="9"/>
        <v>3504.8502741459297</v>
      </c>
      <c r="M44" s="147"/>
      <c r="N44" s="149"/>
    </row>
    <row r="45" spans="2:14" ht="15.75" thickBot="1">
      <c r="B45" s="110"/>
      <c r="C45" s="90"/>
      <c r="D45" s="91"/>
      <c r="E45" s="94"/>
      <c r="F45" s="86"/>
      <c r="G45" s="49" t="s">
        <v>67</v>
      </c>
      <c r="H45" s="49" t="s">
        <v>71</v>
      </c>
      <c r="I45" s="69">
        <f>F43*0.005</f>
        <v>1.3850000000000001E-4</v>
      </c>
      <c r="J45" s="31">
        <f>I45/F$43</f>
        <v>5.0000000000000001E-3</v>
      </c>
      <c r="K45" s="32">
        <f t="shared" si="0"/>
        <v>5.8414171235765511E-4</v>
      </c>
      <c r="L45" s="33">
        <f t="shared" si="9"/>
        <v>584.14171235765514</v>
      </c>
      <c r="M45" s="150"/>
      <c r="N45" s="151"/>
    </row>
    <row r="46" spans="2:14" ht="15.75" thickBot="1">
      <c r="B46" s="95" t="s">
        <v>7</v>
      </c>
      <c r="C46" s="96"/>
      <c r="D46" s="97"/>
      <c r="E46" s="97"/>
      <c r="F46" s="50">
        <f>SUM(F9:F45)</f>
        <v>0.23709999999999998</v>
      </c>
      <c r="G46" s="4"/>
      <c r="H46" s="51"/>
      <c r="I46" s="52"/>
      <c r="J46" s="51"/>
      <c r="K46" s="71">
        <f>SUM(K9:K45)</f>
        <v>1.0000755377477859</v>
      </c>
      <c r="L46" s="72">
        <f>SUM(L9:L45)</f>
        <v>1000075.537747786</v>
      </c>
    </row>
    <row r="47" spans="2:14">
      <c r="F47" s="41"/>
      <c r="G47" s="41"/>
    </row>
    <row r="48" spans="2:14">
      <c r="F48" s="53"/>
    </row>
  </sheetData>
  <mergeCells count="70">
    <mergeCell ref="M17:M23"/>
    <mergeCell ref="N17:N23"/>
    <mergeCell ref="M43:M45"/>
    <mergeCell ref="N43:N45"/>
    <mergeCell ref="M11:M16"/>
    <mergeCell ref="N11:N16"/>
    <mergeCell ref="M37:M42"/>
    <mergeCell ref="N37:N42"/>
    <mergeCell ref="M35:M36"/>
    <mergeCell ref="N35:N36"/>
    <mergeCell ref="M31:M34"/>
    <mergeCell ref="N31:N34"/>
    <mergeCell ref="M26:M30"/>
    <mergeCell ref="N26:N30"/>
    <mergeCell ref="J3:L3"/>
    <mergeCell ref="J4:L4"/>
    <mergeCell ref="M6:M8"/>
    <mergeCell ref="N6:N8"/>
    <mergeCell ref="B31:B34"/>
    <mergeCell ref="C31:C34"/>
    <mergeCell ref="D31:D34"/>
    <mergeCell ref="E31:E34"/>
    <mergeCell ref="F31:F34"/>
    <mergeCell ref="J6:J8"/>
    <mergeCell ref="K6:K8"/>
    <mergeCell ref="L6:L8"/>
    <mergeCell ref="B26:B30"/>
    <mergeCell ref="D26:D30"/>
    <mergeCell ref="E26:E30"/>
    <mergeCell ref="F26:F30"/>
    <mergeCell ref="G6:G8"/>
    <mergeCell ref="H6:H8"/>
    <mergeCell ref="I6:I8"/>
    <mergeCell ref="B3:D3"/>
    <mergeCell ref="E3:F3"/>
    <mergeCell ref="B4:D4"/>
    <mergeCell ref="E4:F4"/>
    <mergeCell ref="B6:B8"/>
    <mergeCell ref="D6:D8"/>
    <mergeCell ref="C6:C8"/>
    <mergeCell ref="C26:C30"/>
    <mergeCell ref="D11:D16"/>
    <mergeCell ref="E11:E16"/>
    <mergeCell ref="F11:F16"/>
    <mergeCell ref="E6:E8"/>
    <mergeCell ref="F6:F8"/>
    <mergeCell ref="B46:E46"/>
    <mergeCell ref="D17:D23"/>
    <mergeCell ref="E17:E23"/>
    <mergeCell ref="F17:F23"/>
    <mergeCell ref="D24:D25"/>
    <mergeCell ref="E24:E25"/>
    <mergeCell ref="F24:F25"/>
    <mergeCell ref="B11:B25"/>
    <mergeCell ref="C11:C25"/>
    <mergeCell ref="B37:B42"/>
    <mergeCell ref="D37:D42"/>
    <mergeCell ref="E37:E42"/>
    <mergeCell ref="F37:F42"/>
    <mergeCell ref="C35:C36"/>
    <mergeCell ref="C37:C42"/>
    <mergeCell ref="B43:B45"/>
    <mergeCell ref="B35:B36"/>
    <mergeCell ref="D35:D36"/>
    <mergeCell ref="E35:E36"/>
    <mergeCell ref="F43:F45"/>
    <mergeCell ref="F35:F36"/>
    <mergeCell ref="C43:C45"/>
    <mergeCell ref="D43:D45"/>
    <mergeCell ref="E43:E45"/>
  </mergeCells>
  <phoneticPr fontId="5" type="noConversion"/>
  <conditionalFormatting sqref="G12:G13 G15">
    <cfRule type="cellIs" dxfId="1" priority="2" stopIfTrue="1" operator="equal">
      <formula>#REF!</formula>
    </cfRule>
  </conditionalFormatting>
  <conditionalFormatting sqref="G14">
    <cfRule type="cellIs" dxfId="0" priority="1" stopIfTrue="1" operator="equal">
      <formula>#REF!</formula>
    </cfRule>
  </conditionalFormatting>
  <pageMargins left="0.75" right="0.75" top="1" bottom="1" header="0.5" footer="0.5"/>
  <pageSetup paperSize="9" scale="8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51" r:id="rId4">
          <objectPr defaultSize="0" autoPict="0" r:id="rId5">
            <anchor moveWithCells="1">
              <from>
                <xdr:col>13</xdr:col>
                <xdr:colOff>152400</xdr:colOff>
                <xdr:row>23</xdr:row>
                <xdr:rowOff>9525</xdr:rowOff>
              </from>
              <to>
                <xdr:col>13</xdr:col>
                <xdr:colOff>638175</xdr:colOff>
                <xdr:row>24</xdr:row>
                <xdr:rowOff>0</xdr:rowOff>
              </to>
            </anchor>
          </objectPr>
        </oleObject>
      </mc:Choice>
      <mc:Fallback>
        <oleObject progId="Acrobat Document" dvAspect="DVASPECT_ICON" shapeId="1151" r:id="rId4"/>
      </mc:Fallback>
    </mc:AlternateContent>
    <mc:AlternateContent xmlns:mc="http://schemas.openxmlformats.org/markup-compatibility/2006">
      <mc:Choice Requires="x14">
        <oleObject progId="Acrobat Document" dvAspect="DVASPECT_ICON" shapeId="1177" r:id="rId6">
          <objectPr defaultSize="0" autoPict="0" r:id="rId7">
            <anchor moveWithCells="1">
              <from>
                <xdr:col>13</xdr:col>
                <xdr:colOff>152400</xdr:colOff>
                <xdr:row>24</xdr:row>
                <xdr:rowOff>47625</xdr:rowOff>
              </from>
              <to>
                <xdr:col>13</xdr:col>
                <xdr:colOff>638175</xdr:colOff>
                <xdr:row>25</xdr:row>
                <xdr:rowOff>0</xdr:rowOff>
              </to>
            </anchor>
          </objectPr>
        </oleObject>
      </mc:Choice>
      <mc:Fallback>
        <oleObject progId="Acrobat Document" dvAspect="DVASPECT_ICON" shapeId="1177" r:id="rId6"/>
      </mc:Fallback>
    </mc:AlternateContent>
    <mc:AlternateContent xmlns:mc="http://schemas.openxmlformats.org/markup-compatibility/2006">
      <mc:Choice Requires="x14">
        <oleObject progId="Acrobat Document" dvAspect="DVASPECT_ICON" shapeId="1197" r:id="rId8">
          <objectPr defaultSize="0" autoPict="0" r:id="rId9">
            <anchor moveWithCells="1">
              <from>
                <xdr:col>13</xdr:col>
                <xdr:colOff>152400</xdr:colOff>
                <xdr:row>26</xdr:row>
                <xdr:rowOff>133350</xdr:rowOff>
              </from>
              <to>
                <xdr:col>13</xdr:col>
                <xdr:colOff>619125</xdr:colOff>
                <xdr:row>28</xdr:row>
                <xdr:rowOff>152400</xdr:rowOff>
              </to>
            </anchor>
          </objectPr>
        </oleObject>
      </mc:Choice>
      <mc:Fallback>
        <oleObject progId="Acrobat Document" dvAspect="DVASPECT_ICON" shapeId="1197" r:id="rId8"/>
      </mc:Fallback>
    </mc:AlternateContent>
    <mc:AlternateContent xmlns:mc="http://schemas.openxmlformats.org/markup-compatibility/2006">
      <mc:Choice Requires="x14">
        <oleObject progId="Acrobat Document" dvAspect="DVASPECT_ICON" shapeId="1211" r:id="rId10">
          <objectPr defaultSize="0" autoPict="0" r:id="rId11">
            <anchor moveWithCells="1">
              <from>
                <xdr:col>13</xdr:col>
                <xdr:colOff>104775</xdr:colOff>
                <xdr:row>30</xdr:row>
                <xdr:rowOff>142875</xdr:rowOff>
              </from>
              <to>
                <xdr:col>13</xdr:col>
                <xdr:colOff>657225</xdr:colOff>
                <xdr:row>33</xdr:row>
                <xdr:rowOff>76200</xdr:rowOff>
              </to>
            </anchor>
          </objectPr>
        </oleObject>
      </mc:Choice>
      <mc:Fallback>
        <oleObject progId="Acrobat Document" dvAspect="DVASPECT_ICON" shapeId="1211" r:id="rId10"/>
      </mc:Fallback>
    </mc:AlternateContent>
    <mc:AlternateContent xmlns:mc="http://schemas.openxmlformats.org/markup-compatibility/2006">
      <mc:Choice Requires="x14">
        <oleObject progId="Acrobat Document" dvAspect="DVASPECT_ICON" shapeId="1213" r:id="rId12">
          <objectPr defaultSize="0" autoPict="0" r:id="rId13">
            <anchor moveWithCells="1">
              <from>
                <xdr:col>13</xdr:col>
                <xdr:colOff>104775</xdr:colOff>
                <xdr:row>38</xdr:row>
                <xdr:rowOff>9525</xdr:rowOff>
              </from>
              <to>
                <xdr:col>13</xdr:col>
                <xdr:colOff>685800</xdr:colOff>
                <xdr:row>40</xdr:row>
                <xdr:rowOff>38100</xdr:rowOff>
              </to>
            </anchor>
          </objectPr>
        </oleObject>
      </mc:Choice>
      <mc:Fallback>
        <oleObject progId="Acrobat Document" dvAspect="DVASPECT_ICON" shapeId="1213" r:id="rId12"/>
      </mc:Fallback>
    </mc:AlternateContent>
    <mc:AlternateContent xmlns:mc="http://schemas.openxmlformats.org/markup-compatibility/2006">
      <mc:Choice Requires="x14">
        <oleObject progId="Acrobat Document" dvAspect="DVASPECT_ICON" shapeId="1215" r:id="rId14">
          <objectPr defaultSize="0" autoPict="0" r:id="rId15">
            <anchor moveWithCells="1">
              <from>
                <xdr:col>13</xdr:col>
                <xdr:colOff>95250</xdr:colOff>
                <xdr:row>42</xdr:row>
                <xdr:rowOff>66675</xdr:rowOff>
              </from>
              <to>
                <xdr:col>13</xdr:col>
                <xdr:colOff>619125</xdr:colOff>
                <xdr:row>44</xdr:row>
                <xdr:rowOff>114300</xdr:rowOff>
              </to>
            </anchor>
          </objectPr>
        </oleObject>
      </mc:Choice>
      <mc:Fallback>
        <oleObject progId="Acrobat Document" dvAspect="DVASPECT_ICON" shapeId="1215" r:id="rId14"/>
      </mc:Fallback>
    </mc:AlternateContent>
    <mc:AlternateContent xmlns:mc="http://schemas.openxmlformats.org/markup-compatibility/2006">
      <mc:Choice Requires="x14">
        <oleObject progId="Acrobat Document" dvAspect="DVASPECT_ICON" shapeId="1217" r:id="rId16">
          <objectPr defaultSize="0" autoPict="0" r:id="rId17">
            <anchor moveWithCells="1">
              <from>
                <xdr:col>13</xdr:col>
                <xdr:colOff>57150</xdr:colOff>
                <xdr:row>11</xdr:row>
                <xdr:rowOff>95250</xdr:rowOff>
              </from>
              <to>
                <xdr:col>13</xdr:col>
                <xdr:colOff>704850</xdr:colOff>
                <xdr:row>14</xdr:row>
                <xdr:rowOff>9525</xdr:rowOff>
              </to>
            </anchor>
          </objectPr>
        </oleObject>
      </mc:Choice>
      <mc:Fallback>
        <oleObject progId="Acrobat Document" dvAspect="DVASPECT_ICON" shapeId="1217" r:id="rId16"/>
      </mc:Fallback>
    </mc:AlternateContent>
    <mc:AlternateContent xmlns:mc="http://schemas.openxmlformats.org/markup-compatibility/2006">
      <mc:Choice Requires="x14">
        <oleObject progId="Acrobat Document" dvAspect="DVASPECT_ICON" shapeId="1219" r:id="rId18">
          <objectPr defaultSize="0" autoPict="0" r:id="rId19">
            <anchor moveWithCells="1">
              <from>
                <xdr:col>13</xdr:col>
                <xdr:colOff>57150</xdr:colOff>
                <xdr:row>17</xdr:row>
                <xdr:rowOff>133350</xdr:rowOff>
              </from>
              <to>
                <xdr:col>13</xdr:col>
                <xdr:colOff>704850</xdr:colOff>
                <xdr:row>20</xdr:row>
                <xdr:rowOff>104775</xdr:rowOff>
              </to>
            </anchor>
          </objectPr>
        </oleObject>
      </mc:Choice>
      <mc:Fallback>
        <oleObject progId="Acrobat Document" dvAspect="DVASPECT_ICON" shapeId="1219" r:id="rId18"/>
      </mc:Fallback>
    </mc:AlternateContent>
    <mc:AlternateContent xmlns:mc="http://schemas.openxmlformats.org/markup-compatibility/2006">
      <mc:Choice Requires="x14">
        <oleObject progId="Acrobat Document" dvAspect="DVASPECT_ICON" shapeId="1234" r:id="rId20">
          <objectPr defaultSize="0" autoPict="0" r:id="rId21">
            <anchor moveWithCells="1">
              <from>
                <xdr:col>13</xdr:col>
                <xdr:colOff>152400</xdr:colOff>
                <xdr:row>34</xdr:row>
                <xdr:rowOff>38100</xdr:rowOff>
              </from>
              <to>
                <xdr:col>13</xdr:col>
                <xdr:colOff>514350</xdr:colOff>
                <xdr:row>35</xdr:row>
                <xdr:rowOff>152400</xdr:rowOff>
              </to>
            </anchor>
          </objectPr>
        </oleObject>
      </mc:Choice>
      <mc:Fallback>
        <oleObject progId="Acrobat Document" dvAspect="DVASPECT_ICON" shapeId="1234" r:id="rId20"/>
      </mc:Fallback>
    </mc:AlternateContent>
    <mc:AlternateContent xmlns:mc="http://schemas.openxmlformats.org/markup-compatibility/2006">
      <mc:Choice Requires="x14">
        <oleObject progId="포장기 셸 개체" dvAspect="DVASPECT_ICON" shapeId="1235" r:id="rId22">
          <objectPr defaultSize="0" autoPict="0" r:id="rId23">
            <anchor moveWithCells="1">
              <from>
                <xdr:col>12</xdr:col>
                <xdr:colOff>247650</xdr:colOff>
                <xdr:row>26</xdr:row>
                <xdr:rowOff>104775</xdr:rowOff>
              </from>
              <to>
                <xdr:col>12</xdr:col>
                <xdr:colOff>638175</xdr:colOff>
                <xdr:row>28</xdr:row>
                <xdr:rowOff>57150</xdr:rowOff>
              </to>
            </anchor>
          </objectPr>
        </oleObject>
      </mc:Choice>
      <mc:Fallback>
        <oleObject progId="포장기 셸 개체" dvAspect="DVASPECT_ICON" shapeId="1235" r:id="rId22"/>
      </mc:Fallback>
    </mc:AlternateContent>
    <mc:AlternateContent xmlns:mc="http://schemas.openxmlformats.org/markup-compatibility/2006">
      <mc:Choice Requires="x14">
        <oleObject progId="Acrobat Document" dvAspect="DVASPECT_ICON" shapeId="1239" r:id="rId24">
          <objectPr defaultSize="0" autoPict="0" r:id="rId25">
            <anchor moveWithCells="1">
              <from>
                <xdr:col>12</xdr:col>
                <xdr:colOff>238125</xdr:colOff>
                <xdr:row>38</xdr:row>
                <xdr:rowOff>19050</xdr:rowOff>
              </from>
              <to>
                <xdr:col>12</xdr:col>
                <xdr:colOff>714375</xdr:colOff>
                <xdr:row>40</xdr:row>
                <xdr:rowOff>0</xdr:rowOff>
              </to>
            </anchor>
          </objectPr>
        </oleObject>
      </mc:Choice>
      <mc:Fallback>
        <oleObject progId="Acrobat Document" dvAspect="DVASPECT_ICON" shapeId="1239" r:id="rId24"/>
      </mc:Fallback>
    </mc:AlternateContent>
    <mc:AlternateContent xmlns:mc="http://schemas.openxmlformats.org/markup-compatibility/2006">
      <mc:Choice Requires="x14">
        <oleObject progId="포장기 셸 개체" dvAspect="DVASPECT_ICON" shapeId="1242" r:id="rId26">
          <objectPr defaultSize="0" autoPict="0" r:id="rId27">
            <anchor moveWithCells="1">
              <from>
                <xdr:col>12</xdr:col>
                <xdr:colOff>152400</xdr:colOff>
                <xdr:row>18</xdr:row>
                <xdr:rowOff>28575</xdr:rowOff>
              </from>
              <to>
                <xdr:col>12</xdr:col>
                <xdr:colOff>762000</xdr:colOff>
                <xdr:row>19</xdr:row>
                <xdr:rowOff>152400</xdr:rowOff>
              </to>
            </anchor>
          </objectPr>
        </oleObject>
      </mc:Choice>
      <mc:Fallback>
        <oleObject progId="포장기 셸 개체" dvAspect="DVASPECT_ICON" shapeId="1242" r:id="rId26"/>
      </mc:Fallback>
    </mc:AlternateContent>
    <mc:AlternateContent xmlns:mc="http://schemas.openxmlformats.org/markup-compatibility/2006">
      <mc:Choice Requires="x14">
        <oleObject progId="封裝程式殼層物件" dvAspect="DVASPECT_ICON" shapeId="1243" r:id="rId28">
          <objectPr defaultSize="0" autoPict="0" r:id="rId29">
            <anchor moveWithCells="1">
              <from>
                <xdr:col>12</xdr:col>
                <xdr:colOff>314325</xdr:colOff>
                <xdr:row>23</xdr:row>
                <xdr:rowOff>76200</xdr:rowOff>
              </from>
              <to>
                <xdr:col>12</xdr:col>
                <xdr:colOff>590550</xdr:colOff>
                <xdr:row>23</xdr:row>
                <xdr:rowOff>257175</xdr:rowOff>
              </to>
            </anchor>
          </objectPr>
        </oleObject>
      </mc:Choice>
      <mc:Fallback>
        <oleObject progId="封裝程式殼層物件" dvAspect="DVASPECT_ICON" shapeId="1243" r:id="rId28"/>
      </mc:Fallback>
    </mc:AlternateContent>
    <mc:AlternateContent xmlns:mc="http://schemas.openxmlformats.org/markup-compatibility/2006">
      <mc:Choice Requires="x14">
        <oleObject progId="Acrobat Document" dvAspect="DVASPECT_ICON" shapeId="1244" r:id="rId30">
          <objectPr defaultSize="0" autoPict="0" r:id="rId31">
            <anchor moveWithCells="1">
              <from>
                <xdr:col>12</xdr:col>
                <xdr:colOff>352425</xdr:colOff>
                <xdr:row>24</xdr:row>
                <xdr:rowOff>47625</xdr:rowOff>
              </from>
              <to>
                <xdr:col>12</xdr:col>
                <xdr:colOff>609600</xdr:colOff>
                <xdr:row>24</xdr:row>
                <xdr:rowOff>228600</xdr:rowOff>
              </to>
            </anchor>
          </objectPr>
        </oleObject>
      </mc:Choice>
      <mc:Fallback>
        <oleObject progId="Acrobat Document" dvAspect="DVASPECT_ICON" shapeId="1244" r:id="rId30"/>
      </mc:Fallback>
    </mc:AlternateContent>
    <mc:AlternateContent xmlns:mc="http://schemas.openxmlformats.org/markup-compatibility/2006">
      <mc:Choice Requires="x14">
        <oleObject progId="Packager Shell Object" dvAspect="DVASPECT_ICON" shapeId="1245" r:id="rId32">
          <objectPr defaultSize="0" autoPict="0" r:id="rId33">
            <anchor moveWithCells="1">
              <from>
                <xdr:col>12</xdr:col>
                <xdr:colOff>123825</xdr:colOff>
                <xdr:row>11</xdr:row>
                <xdr:rowOff>85725</xdr:rowOff>
              </from>
              <to>
                <xdr:col>12</xdr:col>
                <xdr:colOff>819150</xdr:colOff>
                <xdr:row>14</xdr:row>
                <xdr:rowOff>38100</xdr:rowOff>
              </to>
            </anchor>
          </objectPr>
        </oleObject>
      </mc:Choice>
      <mc:Fallback>
        <oleObject progId="Packager Shell Object" dvAspect="DVASPECT_ICON" shapeId="1245" r:id="rId32"/>
      </mc:Fallback>
    </mc:AlternateContent>
    <mc:AlternateContent xmlns:mc="http://schemas.openxmlformats.org/markup-compatibility/2006">
      <mc:Choice Requires="x14">
        <oleObject progId="Acrobat Document" dvAspect="DVASPECT_ICON" shapeId="1246" r:id="rId34">
          <objectPr defaultSize="0" autoPict="0" r:id="rId35">
            <anchor moveWithCells="1">
              <from>
                <xdr:col>12</xdr:col>
                <xdr:colOff>228600</xdr:colOff>
                <xdr:row>31</xdr:row>
                <xdr:rowOff>0</xdr:rowOff>
              </from>
              <to>
                <xdr:col>12</xdr:col>
                <xdr:colOff>733425</xdr:colOff>
                <xdr:row>33</xdr:row>
                <xdr:rowOff>0</xdr:rowOff>
              </to>
            </anchor>
          </objectPr>
        </oleObject>
      </mc:Choice>
      <mc:Fallback>
        <oleObject progId="Acrobat Document" dvAspect="DVASPECT_ICON" shapeId="1246" r:id="rId34"/>
      </mc:Fallback>
    </mc:AlternateContent>
    <mc:AlternateContent xmlns:mc="http://schemas.openxmlformats.org/markup-compatibility/2006">
      <mc:Choice Requires="x14">
        <oleObject progId="Acrobat Document" dvAspect="DVASPECT_ICON" shapeId="1247" r:id="rId36">
          <objectPr defaultSize="0" autoPict="0" r:id="rId37">
            <anchor moveWithCells="1">
              <from>
                <xdr:col>12</xdr:col>
                <xdr:colOff>247650</xdr:colOff>
                <xdr:row>34</xdr:row>
                <xdr:rowOff>47625</xdr:rowOff>
              </from>
              <to>
                <xdr:col>12</xdr:col>
                <xdr:colOff>619125</xdr:colOff>
                <xdr:row>35</xdr:row>
                <xdr:rowOff>152400</xdr:rowOff>
              </to>
            </anchor>
          </objectPr>
        </oleObject>
      </mc:Choice>
      <mc:Fallback>
        <oleObject progId="Acrobat Document" dvAspect="DVASPECT_ICON" shapeId="1247" r:id="rId36"/>
      </mc:Fallback>
    </mc:AlternateContent>
    <mc:AlternateContent xmlns:mc="http://schemas.openxmlformats.org/markup-compatibility/2006">
      <mc:Choice Requires="x14">
        <oleObject progId="포장기 셸 개체" dvAspect="DVASPECT_ICON" shapeId="1248" r:id="rId38">
          <objectPr defaultSize="0" autoPict="0" r:id="rId39">
            <anchor moveWithCells="1">
              <from>
                <xdr:col>12</xdr:col>
                <xdr:colOff>180975</xdr:colOff>
                <xdr:row>42</xdr:row>
                <xdr:rowOff>47625</xdr:rowOff>
              </from>
              <to>
                <xdr:col>12</xdr:col>
                <xdr:colOff>752475</xdr:colOff>
                <xdr:row>44</xdr:row>
                <xdr:rowOff>142875</xdr:rowOff>
              </to>
            </anchor>
          </objectPr>
        </oleObject>
      </mc:Choice>
      <mc:Fallback>
        <oleObject progId="포장기 셸 개체" dvAspect="DVASPECT_ICON" shapeId="1248" r:id="rId3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XS1-OUF2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hungry</dc:creator>
  <cp:lastModifiedBy>Sunny Suen</cp:lastModifiedBy>
  <dcterms:created xsi:type="dcterms:W3CDTF">2009-10-26T23:12:38Z</dcterms:created>
  <dcterms:modified xsi:type="dcterms:W3CDTF">2024-02-05T23:14:50Z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2024-02-05</vt:lpwstr>
  </property>
  <property pid="7" fmtid="{D5CDD505-2E9C-101B-9397-08002B2CF9AE}" name="CogniDox_Partnum">
    <vt:lpwstr>XM-009753-UN</vt:lpwstr>
  </property>
  <property pid="8" fmtid="{D5CDD505-2E9C-101B-9397-08002B2CF9AE}" name="CogniDox_Version">
    <vt:lpwstr>10</vt:lpwstr>
  </property>
  <property pid="9" fmtid="{D5CDD505-2E9C-101B-9397-08002B2CF9AE}" name="CogniDoxKey_Value">
    <vt:lpwstr>7ZaUgKc3DhkI/btzVPCaWaiq4yw</vt:lpwstr>
  </property>
  <property pid="11" fmtid="{D5CDD505-2E9C-101B-9397-08002B2CF9AE}" name="CogniDox_Title">
    <vt:lpwstr>FB236 XUF/XEF/XLF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