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01\품질팀\IQA Eng'r\5. MCD(Meterial Composition Declaration)\X-mos\xmos_ICP&amp;MSDS reports\xmos_ICP&amp;MSDS reports\"/>
    </mc:Choice>
  </mc:AlternateContent>
  <xr:revisionPtr revIDLastSave="0" documentId="13_ncr:1_{ABCC4108-5A44-4093-AA18-1DF3F404CF57}" xr6:coauthVersionLast="36" xr6:coauthVersionMax="47" xr10:uidLastSave="{00000000-0000-0000-0000-000000000000}"/>
  <bookViews>
    <workbookView xWindow="-120" yWindow="-120" windowWidth="38640" windowHeight="21840" tabRatio="681" xr2:uid="{00000000-000D-0000-FFFF-FFFF00000000}"/>
  </bookViews>
  <sheets>
    <sheet name="XS3-PM2" sheetId="9" r:id="rId1"/>
  </sheets>
  <definedNames>
    <definedName name="material" localSheetId="0">#REF!</definedName>
    <definedName name="material">#REF!</definedName>
    <definedName name="Y_N" localSheetId="0">#REF!</definedName>
    <definedName name="Y_N">#REF!</definedName>
  </definedNames>
  <calcPr calcId="191029"/>
</workbook>
</file>

<file path=xl/calcChain.xml><?xml version="1.0" encoding="utf-8"?>
<calcChain xmlns="http://schemas.openxmlformats.org/spreadsheetml/2006/main">
  <c r="I37" i="9" l="1"/>
  <c r="F34" i="9"/>
  <c r="I36" i="9" s="1"/>
  <c r="F33" i="9"/>
  <c r="I33" i="9" s="1"/>
  <c r="F32" i="9"/>
  <c r="I32" i="9" s="1"/>
  <c r="F20" i="9"/>
  <c r="I24" i="9" s="1"/>
  <c r="F17" i="9"/>
  <c r="I17" i="9" s="1"/>
  <c r="F10" i="9"/>
  <c r="I12" i="9" s="1"/>
  <c r="I13" i="9" l="1"/>
  <c r="I15" i="9"/>
  <c r="I35" i="9"/>
  <c r="I21" i="9"/>
  <c r="I10" i="9"/>
  <c r="I14" i="9"/>
  <c r="I26" i="9"/>
  <c r="I11" i="9"/>
  <c r="I18" i="9"/>
  <c r="I28" i="9"/>
  <c r="I19" i="9"/>
  <c r="I22" i="9"/>
  <c r="I29" i="9"/>
  <c r="I25" i="9"/>
  <c r="I30" i="9"/>
  <c r="I16" i="9"/>
  <c r="I27" i="9"/>
  <c r="I31" i="9"/>
  <c r="I34" i="9"/>
  <c r="I23" i="9"/>
  <c r="I20" i="9"/>
  <c r="I45" i="9"/>
  <c r="I44" i="9"/>
  <c r="I43" i="9"/>
  <c r="I42" i="9"/>
  <c r="I9" i="9"/>
  <c r="I54" i="9" l="1"/>
  <c r="J54" i="9" s="1"/>
  <c r="I53" i="9"/>
  <c r="J53" i="9" s="1"/>
  <c r="I52" i="9"/>
  <c r="J52" i="9" s="1"/>
  <c r="I51" i="9"/>
  <c r="J51" i="9" s="1"/>
  <c r="I50" i="9"/>
  <c r="J50" i="9" s="1"/>
  <c r="I49" i="9"/>
  <c r="J49" i="9" s="1"/>
  <c r="I48" i="9"/>
  <c r="J48" i="9" s="1"/>
  <c r="I47" i="9"/>
  <c r="J47" i="9" s="1"/>
  <c r="I46" i="9"/>
  <c r="J46" i="9" s="1"/>
  <c r="I41" i="9"/>
  <c r="I40" i="9"/>
  <c r="I39" i="9"/>
  <c r="I38" i="9"/>
  <c r="J38" i="9" s="1"/>
  <c r="J41" i="9" l="1"/>
  <c r="F55" i="9"/>
  <c r="J40" i="9"/>
  <c r="K14" i="9" l="1"/>
  <c r="L14" i="9" s="1"/>
  <c r="K33" i="9"/>
  <c r="L33" i="9" s="1"/>
  <c r="K15" i="9"/>
  <c r="L15" i="9" s="1"/>
  <c r="K21" i="9"/>
  <c r="L21" i="9" s="1"/>
  <c r="K36" i="9"/>
  <c r="L36" i="9" s="1"/>
  <c r="K28" i="9"/>
  <c r="L28" i="9" s="1"/>
  <c r="K32" i="9"/>
  <c r="L32" i="9" s="1"/>
  <c r="K11" i="9"/>
  <c r="L11" i="9" s="1"/>
  <c r="K19" i="9"/>
  <c r="L19" i="9" s="1"/>
  <c r="K10" i="9"/>
  <c r="L10" i="9" s="1"/>
  <c r="K13" i="9"/>
  <c r="L13" i="9" s="1"/>
  <c r="K26" i="9"/>
  <c r="L26" i="9" s="1"/>
  <c r="K18" i="9"/>
  <c r="L18" i="9" s="1"/>
  <c r="K12" i="9"/>
  <c r="L12" i="9" s="1"/>
  <c r="K35" i="9"/>
  <c r="L35" i="9" s="1"/>
  <c r="K24" i="9"/>
  <c r="L24" i="9" s="1"/>
  <c r="K17" i="9"/>
  <c r="L17" i="9" s="1"/>
  <c r="K27" i="9"/>
  <c r="L27" i="9" s="1"/>
  <c r="K22" i="9"/>
  <c r="L22" i="9" s="1"/>
  <c r="K31" i="9"/>
  <c r="L31" i="9" s="1"/>
  <c r="K23" i="9"/>
  <c r="L23" i="9" s="1"/>
  <c r="K25" i="9"/>
  <c r="L25" i="9" s="1"/>
  <c r="K16" i="9"/>
  <c r="L16" i="9" s="1"/>
  <c r="K30" i="9"/>
  <c r="L30" i="9" s="1"/>
  <c r="K29" i="9"/>
  <c r="L29" i="9" s="1"/>
  <c r="K34" i="9"/>
  <c r="L34" i="9" s="1"/>
  <c r="K20" i="9"/>
  <c r="L20" i="9" s="1"/>
  <c r="K43" i="9"/>
  <c r="L43" i="9" s="1"/>
  <c r="K44" i="9"/>
  <c r="L44" i="9" s="1"/>
  <c r="K54" i="9"/>
  <c r="L54" i="9" s="1"/>
  <c r="K42" i="9"/>
  <c r="L42" i="9" s="1"/>
  <c r="E4" i="9"/>
  <c r="K47" i="9"/>
  <c r="L47" i="9" s="1"/>
  <c r="K38" i="9"/>
  <c r="L38" i="9" s="1"/>
  <c r="K51" i="9"/>
  <c r="L51" i="9" s="1"/>
  <c r="K49" i="9"/>
  <c r="L49" i="9" s="1"/>
  <c r="K45" i="9"/>
  <c r="L45" i="9" s="1"/>
  <c r="K39" i="9"/>
  <c r="L39" i="9" s="1"/>
  <c r="K40" i="9"/>
  <c r="L40" i="9" s="1"/>
  <c r="K53" i="9"/>
  <c r="L53" i="9" s="1"/>
  <c r="K50" i="9"/>
  <c r="L50" i="9" s="1"/>
  <c r="K52" i="9"/>
  <c r="L52" i="9" s="1"/>
  <c r="K48" i="9"/>
  <c r="L48" i="9" s="1"/>
  <c r="K46" i="9"/>
  <c r="L46" i="9" s="1"/>
  <c r="K41" i="9"/>
  <c r="L41" i="9" s="1"/>
  <c r="J9" i="9" l="1"/>
  <c r="K9" i="9"/>
  <c r="L9" i="9" s="1"/>
  <c r="K37" i="9"/>
  <c r="K55" i="9" s="1"/>
  <c r="J37" i="9"/>
  <c r="L37" i="9" l="1"/>
  <c r="L55" i="9" s="1"/>
</calcChain>
</file>

<file path=xl/sharedStrings.xml><?xml version="1.0" encoding="utf-8"?>
<sst xmlns="http://schemas.openxmlformats.org/spreadsheetml/2006/main" count="142" uniqueCount="121">
  <si>
    <t>Part NO.</t>
  </si>
  <si>
    <t>Lead-free</t>
  </si>
  <si>
    <t>No.</t>
  </si>
  <si>
    <t>Name of  COMPONENT</t>
  </si>
  <si>
    <t>Material Name</t>
  </si>
  <si>
    <t>CAS Number</t>
  </si>
  <si>
    <t>Total Package Weight</t>
  </si>
  <si>
    <t>PKG TYPE</t>
    <phoneticPr fontId="6" type="noConversion"/>
  </si>
  <si>
    <t>Date</t>
    <phoneticPr fontId="7" type="noConversion"/>
  </si>
  <si>
    <t>Yes</t>
    <phoneticPr fontId="5" type="noConversion"/>
  </si>
  <si>
    <t>Trade secret</t>
    <phoneticPr fontId="5" type="noConversion"/>
  </si>
  <si>
    <t>Component Weight (gram)</t>
    <phoneticPr fontId="5" type="noConversion"/>
  </si>
  <si>
    <t>Materials Analysis (Element)</t>
    <phoneticPr fontId="5" type="noConversion"/>
  </si>
  <si>
    <t>Material Mass (Gram)</t>
    <phoneticPr fontId="6" type="noConversion"/>
  </si>
  <si>
    <t>Material Analysis (Weight %)</t>
    <phoneticPr fontId="5" type="noConversion"/>
  </si>
  <si>
    <t>Package Composition (Weight %)</t>
    <phoneticPr fontId="5" type="noConversion"/>
  </si>
  <si>
    <t>Package Composition (Weight ppm)</t>
    <phoneticPr fontId="5" type="noConversion"/>
  </si>
  <si>
    <t>7440-50-8</t>
    <phoneticPr fontId="5" type="noConversion"/>
  </si>
  <si>
    <t>Mold compound</t>
    <phoneticPr fontId="5" type="noConversion"/>
  </si>
  <si>
    <t>Trade secret</t>
    <phoneticPr fontId="6" type="noConversion"/>
  </si>
  <si>
    <t>7440-57-5</t>
    <phoneticPr fontId="5" type="noConversion"/>
  </si>
  <si>
    <t xml:space="preserve">Carbon black </t>
    <phoneticPr fontId="5" type="noConversion"/>
  </si>
  <si>
    <t>Wafer</t>
    <phoneticPr fontId="5" type="noConversion"/>
  </si>
  <si>
    <t>1333-86-4</t>
    <phoneticPr fontId="6" type="noConversion"/>
  </si>
  <si>
    <t>Customer</t>
    <phoneticPr fontId="7" type="noConversion"/>
  </si>
  <si>
    <t>Copper(Cu)</t>
    <phoneticPr fontId="5" type="noConversion"/>
  </si>
  <si>
    <t>Total amount [gram]</t>
    <phoneticPr fontId="6" type="noConversion"/>
  </si>
  <si>
    <t>Supplier</t>
    <phoneticPr fontId="5" type="noConversion"/>
  </si>
  <si>
    <t>Henkel</t>
    <phoneticPr fontId="5" type="noConversion"/>
  </si>
  <si>
    <t>Silver(Ag)</t>
    <phoneticPr fontId="5" type="noConversion"/>
  </si>
  <si>
    <t>Bismaleimide monomoer</t>
    <phoneticPr fontId="5" type="noConversion"/>
  </si>
  <si>
    <t>7440-22-4</t>
    <phoneticPr fontId="5" type="noConversion"/>
  </si>
  <si>
    <t>Epoxy resin A</t>
    <phoneticPr fontId="6" type="noConversion"/>
  </si>
  <si>
    <t>Epoxy resin B</t>
    <phoneticPr fontId="6" type="noConversion"/>
  </si>
  <si>
    <t>Phenol Novolac</t>
    <phoneticPr fontId="6" type="noConversion"/>
  </si>
  <si>
    <t>9003-35-4</t>
    <phoneticPr fontId="6" type="noConversion"/>
  </si>
  <si>
    <t>Metal Hydroxide</t>
    <phoneticPr fontId="6" type="noConversion"/>
  </si>
  <si>
    <t>Silica Fused</t>
    <phoneticPr fontId="6" type="noConversion"/>
  </si>
  <si>
    <t>60676-86-0</t>
    <phoneticPr fontId="5" type="noConversion"/>
  </si>
  <si>
    <t>Sumitomo</t>
    <phoneticPr fontId="5" type="noConversion"/>
  </si>
  <si>
    <t>Acrylate monomer</t>
    <phoneticPr fontId="5" type="noConversion"/>
  </si>
  <si>
    <t>XMOS</t>
    <phoneticPr fontId="7" type="noConversion"/>
  </si>
  <si>
    <t>Epoxy resin</t>
    <phoneticPr fontId="5" type="noConversion"/>
  </si>
  <si>
    <t>Acrylic resin</t>
    <phoneticPr fontId="5" type="noConversion"/>
  </si>
  <si>
    <t>XMOS</t>
    <phoneticPr fontId="5" type="noConversion"/>
  </si>
  <si>
    <t>DSHM</t>
    <phoneticPr fontId="5" type="noConversion"/>
  </si>
  <si>
    <t>Solder Ball</t>
    <phoneticPr fontId="5" type="noConversion"/>
  </si>
  <si>
    <t>Tin(Sn)</t>
    <phoneticPr fontId="5" type="noConversion"/>
  </si>
  <si>
    <t>7440-31-5</t>
  </si>
  <si>
    <t>7440-22-4</t>
  </si>
  <si>
    <t>7440-57-5</t>
  </si>
  <si>
    <t>ICP Data</t>
  </si>
  <si>
    <t>MSDS</t>
  </si>
  <si>
    <t>Bonding Wire</t>
    <phoneticPr fontId="5" type="noConversion"/>
  </si>
  <si>
    <t>Epoxy</t>
    <phoneticPr fontId="6" type="noConversion"/>
  </si>
  <si>
    <t>-</t>
    <phoneticPr fontId="5" type="noConversion"/>
  </si>
  <si>
    <t>EME G750C</t>
    <phoneticPr fontId="6" type="noConversion"/>
  </si>
  <si>
    <t>2100A</t>
    <phoneticPr fontId="6" type="noConversion"/>
  </si>
  <si>
    <t>XS3-PM2-FB265</t>
    <phoneticPr fontId="5" type="noConversion"/>
  </si>
  <si>
    <t>MKE</t>
    <phoneticPr fontId="5" type="noConversion"/>
  </si>
  <si>
    <t xml:space="preserve">CU WIRE 0.7MIL PD(AU) </t>
    <phoneticPr fontId="5" type="noConversion"/>
  </si>
  <si>
    <t>Copper</t>
    <phoneticPr fontId="4" type="noConversion"/>
  </si>
  <si>
    <t>Palladium</t>
    <phoneticPr fontId="5" type="noConversion"/>
  </si>
  <si>
    <t>7440-05-3</t>
    <phoneticPr fontId="5" type="noConversion"/>
  </si>
  <si>
    <t>Gold</t>
    <phoneticPr fontId="4" type="noConversion"/>
  </si>
  <si>
    <t>Silver</t>
    <phoneticPr fontId="5" type="noConversion"/>
  </si>
  <si>
    <t>0.40mm 
SAC305</t>
    <phoneticPr fontId="5" type="noConversion"/>
  </si>
  <si>
    <t>Substrate</t>
    <phoneticPr fontId="5" type="noConversion"/>
  </si>
  <si>
    <t>Copper Foil</t>
    <phoneticPr fontId="5" type="noConversion"/>
  </si>
  <si>
    <t>SR</t>
    <phoneticPr fontId="5" type="noConversion"/>
  </si>
  <si>
    <t>Ni plating</t>
    <phoneticPr fontId="5" type="noConversion"/>
  </si>
  <si>
    <t>Au plating</t>
    <phoneticPr fontId="5" type="noConversion"/>
  </si>
  <si>
    <t>Cu plating</t>
    <phoneticPr fontId="5" type="noConversion"/>
  </si>
  <si>
    <t>Glass cloth</t>
    <phoneticPr fontId="5" type="noConversion"/>
  </si>
  <si>
    <t>Copper</t>
    <phoneticPr fontId="5" type="noConversion"/>
  </si>
  <si>
    <t>Epoxy</t>
    <phoneticPr fontId="5" type="noConversion"/>
  </si>
  <si>
    <t>Heat Resistant Resin</t>
    <phoneticPr fontId="5" type="noConversion"/>
  </si>
  <si>
    <t>Silica Filler</t>
    <phoneticPr fontId="5" type="noConversion"/>
  </si>
  <si>
    <t>Resistant Epoxy Resin</t>
    <phoneticPr fontId="5" type="noConversion"/>
  </si>
  <si>
    <t>Metal Hydroxide</t>
    <phoneticPr fontId="5" type="noConversion"/>
  </si>
  <si>
    <t>65997-17-3</t>
    <phoneticPr fontId="5" type="noConversion"/>
  </si>
  <si>
    <t>7440-50-8</t>
    <phoneticPr fontId="5" type="noConversion"/>
  </si>
  <si>
    <t>28906-96-9</t>
    <phoneticPr fontId="5" type="noConversion"/>
  </si>
  <si>
    <t>25722-66-1</t>
    <phoneticPr fontId="5" type="noConversion"/>
  </si>
  <si>
    <t>7631-86-9</t>
    <phoneticPr fontId="5" type="noConversion"/>
  </si>
  <si>
    <t>223769-10-6</t>
    <phoneticPr fontId="5" type="noConversion"/>
  </si>
  <si>
    <t>1318-23-6</t>
    <phoneticPr fontId="5" type="noConversion"/>
  </si>
  <si>
    <t>Cu</t>
    <phoneticPr fontId="5" type="noConversion"/>
  </si>
  <si>
    <t>Chromium</t>
    <phoneticPr fontId="5" type="noConversion"/>
  </si>
  <si>
    <t>7440-66-6</t>
    <phoneticPr fontId="5" type="noConversion"/>
  </si>
  <si>
    <t>7440-47-3</t>
    <phoneticPr fontId="5" type="noConversion"/>
  </si>
  <si>
    <t>Acrylate resin</t>
    <phoneticPr fontId="5" type="noConversion"/>
  </si>
  <si>
    <t>Trade secret</t>
    <phoneticPr fontId="5" type="noConversion"/>
  </si>
  <si>
    <t>Organic pigments</t>
    <phoneticPr fontId="5" type="noConversion"/>
  </si>
  <si>
    <t>Phthalocyanine blue</t>
    <phoneticPr fontId="5" type="noConversion"/>
  </si>
  <si>
    <t>Talc(containing no asbest fibers)</t>
    <phoneticPr fontId="5" type="noConversion"/>
  </si>
  <si>
    <t>14807-96-6</t>
    <phoneticPr fontId="5" type="noConversion"/>
  </si>
  <si>
    <t>Barium Sulfate</t>
    <phoneticPr fontId="5" type="noConversion"/>
  </si>
  <si>
    <t>7727-43-7</t>
    <phoneticPr fontId="5" type="noConversion"/>
  </si>
  <si>
    <t>Silica</t>
    <phoneticPr fontId="5" type="noConversion"/>
  </si>
  <si>
    <t>2-Benzyl-2-dimethylamino-1-(4-morpholino-phenyl)-1-butanone</t>
    <phoneticPr fontId="5" type="noConversion"/>
  </si>
  <si>
    <t>119313-12-1</t>
    <phoneticPr fontId="5" type="noConversion"/>
  </si>
  <si>
    <t>Defoamers/leveling agent etc.</t>
    <phoneticPr fontId="5" type="noConversion"/>
  </si>
  <si>
    <t>Dipropyleneglycolmonomethylether*)1-(2-methoxy-2-methylethoxy)-2-propanol</t>
    <phoneticPr fontId="5" type="noConversion"/>
  </si>
  <si>
    <t>34590-94-8</t>
    <phoneticPr fontId="5" type="noConversion"/>
  </si>
  <si>
    <t>3-methoxy-3-methylbutylacetate - - -</t>
    <phoneticPr fontId="5" type="noConversion"/>
  </si>
  <si>
    <t>103429-90-9</t>
    <phoneticPr fontId="5" type="noConversion"/>
  </si>
  <si>
    <t>Heavy Aromatic Solvent naphtha</t>
    <phoneticPr fontId="5" type="noConversion"/>
  </si>
  <si>
    <t>64742-94-5</t>
    <phoneticPr fontId="5" type="noConversion"/>
  </si>
  <si>
    <t>Naphthalene</t>
    <phoneticPr fontId="5" type="noConversion"/>
  </si>
  <si>
    <t>91-20-3</t>
    <phoneticPr fontId="5" type="noConversion"/>
  </si>
  <si>
    <t>Nickel</t>
    <phoneticPr fontId="5" type="noConversion"/>
  </si>
  <si>
    <t>7440-02-0</t>
    <phoneticPr fontId="5" type="noConversion"/>
  </si>
  <si>
    <t>Gold potassium cyanide</t>
    <phoneticPr fontId="5" type="noConversion"/>
  </si>
  <si>
    <t>13967-50-5</t>
    <phoneticPr fontId="5" type="noConversion"/>
  </si>
  <si>
    <t>FBGA 14.00X14.00MM 265BALL</t>
    <phoneticPr fontId="5" type="noConversion"/>
  </si>
  <si>
    <t>Core
DS7409 HGB</t>
    <phoneticPr fontId="5" type="noConversion"/>
  </si>
  <si>
    <t>Die</t>
    <phoneticPr fontId="5" type="noConversion"/>
  </si>
  <si>
    <t>-</t>
    <phoneticPr fontId="5" type="noConversion"/>
  </si>
  <si>
    <t>Korea Circuit</t>
    <phoneticPr fontId="5" type="noConversion"/>
  </si>
  <si>
    <t>2026.04.23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</si>
</sst>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 "/>
    <numFmt numFmtId="177" formatCode="0.00000_);[Red]\(0.00000\)"/>
    <numFmt numFmtId="178" formatCode="0.00000"/>
    <numFmt numFmtId="179" formatCode="0.00000_ "/>
    <numFmt numFmtId="180" formatCode="0.0000"/>
    <numFmt numFmtId="181" formatCode="0.0000_);[Red]\(0.0000\)"/>
    <numFmt numFmtId="182" formatCode="0_ "/>
  </numFmts>
  <fonts count="18" x14ac:knownFonts="1">
    <font>
      <sz val="11"/>
      <name val="돋움"/>
      <family val="3"/>
      <charset val="129"/>
    </font>
    <font>
      <sz val="10"/>
      <color theme="1"/>
      <name val="맑은 고딕"/>
      <family val="2"/>
      <charset val="129"/>
    </font>
    <font>
      <sz val="11"/>
      <name val="돋움"/>
      <family val="3"/>
    </font>
    <font>
      <sz val="11"/>
      <name val="돋움"/>
      <family val="3"/>
      <charset val="129"/>
    </font>
    <font>
      <sz val="11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theme="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0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>
      <alignment vertical="center"/>
    </xf>
    <xf numFmtId="0" fontId="4" fillId="0" borderId="0"/>
    <xf numFmtId="0" fontId="1" fillId="0" borderId="0">
      <alignment vertical="center"/>
    </xf>
    <xf numFmtId="0" fontId="3" fillId="0" borderId="0"/>
  </cellStyleXfs>
  <cellXfs count="173">
    <xf numFmtId="0" fontId="0" fillId="0" borderId="0" xfId="0"/>
    <xf numFmtId="0" fontId="8" fillId="0" borderId="0" xfId="2" applyFont="1">
      <alignment vertical="center"/>
    </xf>
    <xf numFmtId="0" fontId="9" fillId="2" borderId="0" xfId="2" applyFont="1" applyFill="1" applyAlignment="1">
      <alignment horizontal="left"/>
    </xf>
    <xf numFmtId="0" fontId="10" fillId="2" borderId="0" xfId="2" applyFont="1" applyFill="1">
      <alignment vertical="center"/>
    </xf>
    <xf numFmtId="0" fontId="10" fillId="2" borderId="0" xfId="2" applyFont="1" applyFill="1" applyAlignment="1">
      <alignment horizontal="center"/>
    </xf>
    <xf numFmtId="177" fontId="10" fillId="2" borderId="0" xfId="2" applyNumberFormat="1" applyFont="1" applyFill="1">
      <alignment vertical="center"/>
    </xf>
    <xf numFmtId="0" fontId="11" fillId="0" borderId="0" xfId="2" applyFont="1">
      <alignment vertical="center"/>
    </xf>
    <xf numFmtId="0" fontId="12" fillId="3" borderId="2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177" fontId="12" fillId="3" borderId="2" xfId="2" applyNumberFormat="1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177" fontId="12" fillId="3" borderId="3" xfId="2" applyNumberFormat="1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/>
    </xf>
    <xf numFmtId="0" fontId="10" fillId="0" borderId="26" xfId="2" applyFont="1" applyBorder="1" applyAlignment="1">
      <alignment horizontal="center" vertical="center" wrapText="1"/>
    </xf>
    <xf numFmtId="10" fontId="10" fillId="0" borderId="10" xfId="2" applyNumberFormat="1" applyFont="1" applyBorder="1" applyAlignment="1">
      <alignment horizontal="center" vertical="center" wrapText="1"/>
    </xf>
    <xf numFmtId="10" fontId="10" fillId="0" borderId="10" xfId="2" applyNumberFormat="1" applyFont="1" applyBorder="1" applyAlignment="1">
      <alignment horizontal="center" vertical="center"/>
    </xf>
    <xf numFmtId="1" fontId="15" fillId="0" borderId="11" xfId="2" applyNumberFormat="1" applyFont="1" applyBorder="1" applyAlignment="1">
      <alignment horizontal="center" vertical="center"/>
    </xf>
    <xf numFmtId="10" fontId="10" fillId="0" borderId="2" xfId="2" applyNumberFormat="1" applyFont="1" applyBorder="1" applyAlignment="1">
      <alignment horizontal="center" vertical="center" wrapText="1"/>
    </xf>
    <xf numFmtId="10" fontId="10" fillId="0" borderId="2" xfId="2" applyNumberFormat="1" applyFont="1" applyBorder="1" applyAlignment="1">
      <alignment horizontal="center" vertical="center"/>
    </xf>
    <xf numFmtId="1" fontId="15" fillId="0" borderId="5" xfId="2" applyNumberFormat="1" applyFont="1" applyBorder="1" applyAlignment="1">
      <alignment horizontal="center" vertical="center"/>
    </xf>
    <xf numFmtId="10" fontId="10" fillId="0" borderId="1" xfId="2" applyNumberFormat="1" applyFont="1" applyBorder="1" applyAlignment="1">
      <alignment horizontal="center" vertical="center" wrapText="1"/>
    </xf>
    <xf numFmtId="10" fontId="10" fillId="0" borderId="1" xfId="2" applyNumberFormat="1" applyFont="1" applyBorder="1" applyAlignment="1">
      <alignment horizontal="center" vertical="center"/>
    </xf>
    <xf numFmtId="1" fontId="15" fillId="0" borderId="6" xfId="2" applyNumberFormat="1" applyFont="1" applyBorder="1" applyAlignment="1">
      <alignment horizontal="center" vertical="center"/>
    </xf>
    <xf numFmtId="10" fontId="10" fillId="0" borderId="3" xfId="2" applyNumberFormat="1" applyFont="1" applyBorder="1" applyAlignment="1">
      <alignment horizontal="center" vertical="center" wrapText="1"/>
    </xf>
    <xf numFmtId="10" fontId="10" fillId="0" borderId="3" xfId="2" applyNumberFormat="1" applyFont="1" applyBorder="1" applyAlignment="1">
      <alignment horizontal="center" vertical="center"/>
    </xf>
    <xf numFmtId="1" fontId="15" fillId="0" borderId="7" xfId="2" applyNumberFormat="1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 wrapText="1"/>
    </xf>
    <xf numFmtId="10" fontId="10" fillId="0" borderId="8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176" fontId="8" fillId="0" borderId="0" xfId="2" applyNumberFormat="1" applyFont="1">
      <alignment vertical="center"/>
    </xf>
    <xf numFmtId="0" fontId="10" fillId="0" borderId="1" xfId="0" applyFont="1" applyBorder="1" applyAlignment="1">
      <alignment horizontal="center" vertical="center"/>
    </xf>
    <xf numFmtId="179" fontId="8" fillId="0" borderId="0" xfId="2" applyNumberFormat="1" applyFo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7" fillId="2" borderId="0" xfId="2" applyFont="1" applyFill="1" applyAlignment="1">
      <alignment horizontal="center"/>
    </xf>
    <xf numFmtId="177" fontId="17" fillId="2" borderId="0" xfId="2" applyNumberFormat="1" applyFont="1" applyFill="1" applyAlignment="1">
      <alignment horizontal="center"/>
    </xf>
    <xf numFmtId="178" fontId="8" fillId="0" borderId="0" xfId="2" applyNumberFormat="1" applyFont="1">
      <alignment vertical="center"/>
    </xf>
    <xf numFmtId="181" fontId="10" fillId="0" borderId="10" xfId="2" applyNumberFormat="1" applyFont="1" applyBorder="1" applyAlignment="1">
      <alignment horizontal="center" vertical="center" wrapText="1"/>
    </xf>
    <xf numFmtId="181" fontId="10" fillId="0" borderId="2" xfId="2" applyNumberFormat="1" applyFont="1" applyBorder="1" applyAlignment="1">
      <alignment horizontal="center" vertical="center" wrapText="1"/>
    </xf>
    <xf numFmtId="181" fontId="10" fillId="0" borderId="1" xfId="2" applyNumberFormat="1" applyFont="1" applyBorder="1" applyAlignment="1">
      <alignment horizontal="center" vertical="center" wrapText="1"/>
    </xf>
    <xf numFmtId="181" fontId="10" fillId="0" borderId="3" xfId="2" applyNumberFormat="1" applyFont="1" applyBorder="1" applyAlignment="1">
      <alignment horizontal="center" vertical="center" wrapText="1"/>
    </xf>
    <xf numFmtId="181" fontId="10" fillId="0" borderId="8" xfId="2" applyNumberFormat="1" applyFont="1" applyBorder="1" applyAlignment="1">
      <alignment horizontal="center" vertical="center" wrapText="1"/>
    </xf>
    <xf numFmtId="181" fontId="10" fillId="0" borderId="2" xfId="3" applyNumberFormat="1" applyFont="1" applyBorder="1" applyAlignment="1" applyProtection="1">
      <alignment horizontal="center" vertical="center"/>
      <protection locked="0"/>
    </xf>
    <xf numFmtId="181" fontId="10" fillId="0" borderId="1" xfId="3" applyNumberFormat="1" applyFont="1" applyBorder="1" applyAlignment="1" applyProtection="1">
      <alignment horizontal="center" vertical="center"/>
      <protection locked="0"/>
    </xf>
    <xf numFmtId="181" fontId="10" fillId="0" borderId="3" xfId="3" applyNumberFormat="1" applyFont="1" applyBorder="1" applyAlignment="1" applyProtection="1">
      <alignment horizontal="center" vertical="center"/>
      <protection locked="0"/>
    </xf>
    <xf numFmtId="10" fontId="15" fillId="2" borderId="29" xfId="2" applyNumberFormat="1" applyFont="1" applyFill="1" applyBorder="1" applyAlignment="1">
      <alignment horizontal="center"/>
    </xf>
    <xf numFmtId="182" fontId="15" fillId="2" borderId="27" xfId="2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180" fontId="10" fillId="0" borderId="10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14" fontId="10" fillId="0" borderId="3" xfId="2" quotePrefix="1" applyNumberFormat="1" applyFont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181" fontId="10" fillId="0" borderId="23" xfId="2" applyNumberFormat="1" applyFont="1" applyBorder="1" applyAlignment="1">
      <alignment horizontal="center" vertical="center" wrapText="1"/>
    </xf>
    <xf numFmtId="10" fontId="10" fillId="0" borderId="23" xfId="2" applyNumberFormat="1" applyFont="1" applyBorder="1" applyAlignment="1">
      <alignment horizontal="center" vertical="center" wrapText="1"/>
    </xf>
    <xf numFmtId="10" fontId="10" fillId="0" borderId="23" xfId="2" applyNumberFormat="1" applyFont="1" applyBorder="1" applyAlignment="1">
      <alignment horizontal="center" vertical="center"/>
    </xf>
    <xf numFmtId="1" fontId="15" fillId="0" borderId="38" xfId="2" applyNumberFormat="1" applyFont="1" applyBorder="1" applyAlignment="1">
      <alignment horizontal="center" vertical="center"/>
    </xf>
    <xf numFmtId="14" fontId="10" fillId="0" borderId="1" xfId="2" quotePrefix="1" applyNumberFormat="1" applyFont="1" applyBorder="1" applyAlignment="1">
      <alignment horizontal="center" vertical="center" wrapText="1"/>
    </xf>
    <xf numFmtId="0" fontId="10" fillId="0" borderId="1" xfId="2" quotePrefix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1" fontId="15" fillId="0" borderId="1" xfId="2" applyNumberFormat="1" applyFont="1" applyBorder="1" applyAlignment="1">
      <alignment horizontal="center" vertical="center"/>
    </xf>
    <xf numFmtId="0" fontId="10" fillId="0" borderId="1" xfId="3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180" fontId="15" fillId="2" borderId="27" xfId="2" applyNumberFormat="1" applyFont="1" applyFill="1" applyBorder="1" applyAlignment="1">
      <alignment horizontal="center"/>
    </xf>
    <xf numFmtId="178" fontId="10" fillId="0" borderId="1" xfId="2" applyNumberFormat="1" applyFont="1" applyBorder="1" applyAlignment="1">
      <alignment horizontal="center" vertical="center" wrapText="1"/>
    </xf>
    <xf numFmtId="180" fontId="10" fillId="0" borderId="1" xfId="2" applyNumberFormat="1" applyFont="1" applyBorder="1" applyAlignment="1">
      <alignment horizontal="center" vertical="center" wrapText="1"/>
    </xf>
    <xf numFmtId="1" fontId="15" fillId="0" borderId="2" xfId="2" applyNumberFormat="1" applyFont="1" applyBorder="1" applyAlignment="1">
      <alignment horizontal="center" vertical="center"/>
    </xf>
    <xf numFmtId="10" fontId="8" fillId="0" borderId="6" xfId="2" applyNumberFormat="1" applyFont="1" applyBorder="1" applyAlignment="1">
      <alignment horizontal="center" vertical="center"/>
    </xf>
    <xf numFmtId="1" fontId="15" fillId="0" borderId="3" xfId="2" applyNumberFormat="1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 wrapText="1"/>
    </xf>
    <xf numFmtId="1" fontId="15" fillId="0" borderId="9" xfId="2" applyNumberFormat="1" applyFont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14" fontId="10" fillId="2" borderId="14" xfId="2" applyNumberFormat="1" applyFont="1" applyFill="1" applyBorder="1" applyAlignment="1">
      <alignment horizontal="center" vertical="center"/>
    </xf>
    <xf numFmtId="14" fontId="10" fillId="2" borderId="32" xfId="2" applyNumberFormat="1" applyFont="1" applyFill="1" applyBorder="1" applyAlignment="1">
      <alignment horizontal="center" vertical="center"/>
    </xf>
    <xf numFmtId="14" fontId="10" fillId="2" borderId="16" xfId="2" applyNumberFormat="1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 wrapText="1"/>
    </xf>
    <xf numFmtId="0" fontId="12" fillId="3" borderId="18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181" fontId="10" fillId="0" borderId="3" xfId="2" applyNumberFormat="1" applyFont="1" applyBorder="1" applyAlignment="1">
      <alignment horizontal="center" vertical="center"/>
    </xf>
    <xf numFmtId="181" fontId="8" fillId="0" borderId="3" xfId="2" applyNumberFormat="1" applyFont="1" applyBorder="1" applyAlignment="1">
      <alignment horizontal="center" vertical="center"/>
    </xf>
    <xf numFmtId="0" fontId="10" fillId="2" borderId="30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31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11" xfId="2" applyFont="1" applyFill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180" fontId="10" fillId="0" borderId="2" xfId="2" applyNumberFormat="1" applyFont="1" applyBorder="1" applyAlignment="1">
      <alignment horizontal="center" vertical="center"/>
    </xf>
    <xf numFmtId="180" fontId="10" fillId="0" borderId="8" xfId="2" applyNumberFormat="1" applyFont="1" applyBorder="1" applyAlignment="1">
      <alignment horizontal="center" vertical="center"/>
    </xf>
    <xf numFmtId="180" fontId="10" fillId="0" borderId="1" xfId="2" applyNumberFormat="1" applyFont="1" applyBorder="1" applyAlignment="1">
      <alignment horizontal="center" vertical="center"/>
    </xf>
    <xf numFmtId="180" fontId="10" fillId="0" borderId="3" xfId="2" applyNumberFormat="1" applyFont="1" applyBorder="1" applyAlignment="1">
      <alignment horizontal="center" vertical="center"/>
    </xf>
    <xf numFmtId="0" fontId="8" fillId="4" borderId="34" xfId="2" applyFont="1" applyFill="1" applyBorder="1" applyAlignment="1">
      <alignment horizontal="center" vertical="center"/>
    </xf>
    <xf numFmtId="0" fontId="8" fillId="4" borderId="35" xfId="2" applyFont="1" applyFill="1" applyBorder="1" applyAlignment="1">
      <alignment horizontal="center" vertical="center"/>
    </xf>
    <xf numFmtId="10" fontId="8" fillId="0" borderId="34" xfId="2" applyNumberFormat="1" applyFont="1" applyBorder="1" applyAlignment="1">
      <alignment horizontal="center" vertical="center"/>
    </xf>
    <xf numFmtId="10" fontId="8" fillId="0" borderId="35" xfId="2" applyNumberFormat="1" applyFont="1" applyBorder="1" applyAlignment="1">
      <alignment horizontal="center" vertical="center"/>
    </xf>
    <xf numFmtId="177" fontId="12" fillId="3" borderId="2" xfId="2" applyNumberFormat="1" applyFont="1" applyFill="1" applyBorder="1" applyAlignment="1">
      <alignment horizontal="center" vertical="center" wrapText="1"/>
    </xf>
    <xf numFmtId="177" fontId="14" fillId="3" borderId="1" xfId="2" applyNumberFormat="1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4" fillId="3" borderId="22" xfId="2" applyFont="1" applyFill="1" applyBorder="1" applyAlignment="1">
      <alignment horizontal="center" vertical="center" wrapText="1"/>
    </xf>
    <xf numFmtId="0" fontId="12" fillId="3" borderId="23" xfId="2" applyFont="1" applyFill="1" applyBorder="1" applyAlignment="1">
      <alignment horizontal="center" vertical="center" wrapText="1"/>
    </xf>
    <xf numFmtId="0" fontId="12" fillId="3" borderId="24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10" fontId="8" fillId="0" borderId="36" xfId="2" applyNumberFormat="1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180" fontId="10" fillId="0" borderId="10" xfId="2" applyNumberFormat="1" applyFont="1" applyBorder="1" applyAlignment="1">
      <alignment horizontal="center" vertical="center"/>
    </xf>
    <xf numFmtId="0" fontId="8" fillId="4" borderId="36" xfId="2" applyFont="1" applyFill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180" fontId="10" fillId="0" borderId="2" xfId="2" applyNumberFormat="1" applyFont="1" applyBorder="1" applyAlignment="1">
      <alignment horizontal="center" vertical="center" wrapText="1"/>
    </xf>
    <xf numFmtId="180" fontId="10" fillId="0" borderId="24" xfId="2" applyNumberFormat="1" applyFont="1" applyBorder="1" applyAlignment="1">
      <alignment horizontal="center" vertical="center" wrapText="1"/>
    </xf>
    <xf numFmtId="180" fontId="8" fillId="0" borderId="3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80" fontId="10" fillId="0" borderId="1" xfId="2" applyNumberFormat="1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10" fontId="8" fillId="0" borderId="5" xfId="2" applyNumberFormat="1" applyFont="1" applyBorder="1" applyAlignment="1">
      <alignment horizontal="center" vertical="center"/>
    </xf>
    <xf numFmtId="10" fontId="8" fillId="0" borderId="6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2" fillId="3" borderId="19" xfId="2" applyFont="1" applyFill="1" applyBorder="1" applyAlignment="1">
      <alignment horizontal="center"/>
    </xf>
    <xf numFmtId="0" fontId="12" fillId="3" borderId="4" xfId="2" applyFont="1" applyFill="1" applyBorder="1" applyAlignment="1">
      <alignment horizontal="center"/>
    </xf>
    <xf numFmtId="0" fontId="14" fillId="3" borderId="4" xfId="2" applyFont="1" applyFill="1" applyBorder="1" applyAlignment="1">
      <alignment horizontal="center"/>
    </xf>
    <xf numFmtId="178" fontId="10" fillId="0" borderId="1" xfId="2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78" fontId="10" fillId="0" borderId="2" xfId="2" applyNumberFormat="1" applyFont="1" applyBorder="1" applyAlignment="1">
      <alignment horizontal="center" vertical="center" wrapText="1"/>
    </xf>
    <xf numFmtId="178" fontId="10" fillId="0" borderId="24" xfId="2" applyNumberFormat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4" borderId="24" xfId="2" applyFont="1" applyFill="1" applyBorder="1" applyAlignment="1">
      <alignment horizontal="center" vertical="center"/>
    </xf>
    <xf numFmtId="0" fontId="8" fillId="4" borderId="25" xfId="2" applyFont="1" applyFill="1" applyBorder="1" applyAlignment="1">
      <alignment horizontal="center" vertical="center"/>
    </xf>
    <xf numFmtId="10" fontId="8" fillId="0" borderId="11" xfId="2" applyNumberFormat="1" applyFont="1" applyBorder="1" applyAlignment="1">
      <alignment horizontal="center" vertical="center"/>
    </xf>
    <xf numFmtId="10" fontId="8" fillId="0" borderId="40" xfId="2" applyNumberFormat="1" applyFont="1" applyBorder="1" applyAlignment="1">
      <alignment horizontal="center" vertical="center"/>
    </xf>
    <xf numFmtId="10" fontId="8" fillId="0" borderId="27" xfId="2" applyNumberFormat="1" applyFont="1" applyBorder="1" applyAlignment="1">
      <alignment horizontal="center" vertical="center"/>
    </xf>
    <xf numFmtId="0" fontId="8" fillId="4" borderId="39" xfId="2" applyFont="1" applyFill="1" applyBorder="1" applyAlignment="1">
      <alignment horizontal="center" vertical="center"/>
    </xf>
    <xf numFmtId="0" fontId="8" fillId="4" borderId="37" xfId="2" applyFont="1" applyFill="1" applyBorder="1" applyAlignment="1">
      <alignment horizontal="center" vertical="center"/>
    </xf>
    <xf numFmtId="0" fontId="8" fillId="4" borderId="31" xfId="2" applyFont="1" applyFill="1" applyBorder="1" applyAlignment="1">
      <alignment horizontal="center" vertical="center"/>
    </xf>
  </cellXfs>
  <cellStyles count="6">
    <cellStyle name="0,0_x000d__x000a_NA_x000d__x000a_" xfId="1" xr:uid="{00000000-0005-0000-0000-000000000000}"/>
    <cellStyle name="Normal_test q4_4" xfId="3" xr:uid="{00000000-0005-0000-0000-000001000000}"/>
    <cellStyle name="표준" xfId="0" builtinId="0"/>
    <cellStyle name="표준 2" xfId="5" xr:uid="{00000000-0005-0000-0000-000003000000}"/>
    <cellStyle name="표준 3" xfId="4" xr:uid="{00000000-0005-0000-0000-000004000000}"/>
    <cellStyle name="표준_MDIN240_compositiontable_090226" xfId="2" xr:uid="{00000000-0005-0000-0000-000005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2</xdr:col>
      <xdr:colOff>865975</xdr:colOff>
      <xdr:row>0</xdr:row>
      <xdr:rowOff>417150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57150"/>
          <a:ext cx="1066000" cy="36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41</xdr:row>
          <xdr:rowOff>133350</xdr:rowOff>
        </xdr:from>
        <xdr:to>
          <xdr:col>13</xdr:col>
          <xdr:colOff>695325</xdr:colOff>
          <xdr:row>44</xdr:row>
          <xdr:rowOff>19050</xdr:rowOff>
        </xdr:to>
        <xdr:sp macro="" textlink="">
          <xdr:nvSpPr>
            <xdr:cNvPr id="2149" name="Object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11</xdr:row>
          <xdr:rowOff>38100</xdr:rowOff>
        </xdr:from>
        <xdr:to>
          <xdr:col>13</xdr:col>
          <xdr:colOff>628650</xdr:colOff>
          <xdr:row>13</xdr:row>
          <xdr:rowOff>19050</xdr:rowOff>
        </xdr:to>
        <xdr:sp macro="" textlink="">
          <xdr:nvSpPr>
            <xdr:cNvPr id="2151" name="Object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16</xdr:row>
          <xdr:rowOff>104775</xdr:rowOff>
        </xdr:from>
        <xdr:to>
          <xdr:col>13</xdr:col>
          <xdr:colOff>638175</xdr:colOff>
          <xdr:row>18</xdr:row>
          <xdr:rowOff>95250</xdr:rowOff>
        </xdr:to>
        <xdr:sp macro="" textlink="">
          <xdr:nvSpPr>
            <xdr:cNvPr id="2153" name="Object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24</xdr:row>
          <xdr:rowOff>152400</xdr:rowOff>
        </xdr:from>
        <xdr:to>
          <xdr:col>13</xdr:col>
          <xdr:colOff>666750</xdr:colOff>
          <xdr:row>26</xdr:row>
          <xdr:rowOff>0</xdr:rowOff>
        </xdr:to>
        <xdr:sp macro="" textlink="">
          <xdr:nvSpPr>
            <xdr:cNvPr id="2155" name="Object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31</xdr:row>
          <xdr:rowOff>38100</xdr:rowOff>
        </xdr:from>
        <xdr:to>
          <xdr:col>13</xdr:col>
          <xdr:colOff>533400</xdr:colOff>
          <xdr:row>32</xdr:row>
          <xdr:rowOff>0</xdr:rowOff>
        </xdr:to>
        <xdr:sp macro="" textlink="">
          <xdr:nvSpPr>
            <xdr:cNvPr id="2157" name="Object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32</xdr:row>
          <xdr:rowOff>76200</xdr:rowOff>
        </xdr:from>
        <xdr:to>
          <xdr:col>13</xdr:col>
          <xdr:colOff>523875</xdr:colOff>
          <xdr:row>33</xdr:row>
          <xdr:rowOff>0</xdr:rowOff>
        </xdr:to>
        <xdr:sp macro="" textlink="">
          <xdr:nvSpPr>
            <xdr:cNvPr id="2159" name="Object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33</xdr:row>
          <xdr:rowOff>104775</xdr:rowOff>
        </xdr:from>
        <xdr:to>
          <xdr:col>13</xdr:col>
          <xdr:colOff>590550</xdr:colOff>
          <xdr:row>35</xdr:row>
          <xdr:rowOff>76200</xdr:rowOff>
        </xdr:to>
        <xdr:sp macro="" textlink="">
          <xdr:nvSpPr>
            <xdr:cNvPr id="2161" name="Object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37</xdr:row>
          <xdr:rowOff>152400</xdr:rowOff>
        </xdr:from>
        <xdr:to>
          <xdr:col>13</xdr:col>
          <xdr:colOff>638175</xdr:colOff>
          <xdr:row>39</xdr:row>
          <xdr:rowOff>171450</xdr:rowOff>
        </xdr:to>
        <xdr:sp macro="" textlink="">
          <xdr:nvSpPr>
            <xdr:cNvPr id="2176" name="Object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46</xdr:row>
          <xdr:rowOff>142875</xdr:rowOff>
        </xdr:from>
        <xdr:to>
          <xdr:col>13</xdr:col>
          <xdr:colOff>704850</xdr:colOff>
          <xdr:row>48</xdr:row>
          <xdr:rowOff>171450</xdr:rowOff>
        </xdr:to>
        <xdr:sp macro="" textlink="">
          <xdr:nvSpPr>
            <xdr:cNvPr id="2178" name="Object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51</xdr:row>
          <xdr:rowOff>85725</xdr:rowOff>
        </xdr:from>
        <xdr:to>
          <xdr:col>13</xdr:col>
          <xdr:colOff>628650</xdr:colOff>
          <xdr:row>53</xdr:row>
          <xdr:rowOff>133350</xdr:rowOff>
        </xdr:to>
        <xdr:sp macro="" textlink="">
          <xdr:nvSpPr>
            <xdr:cNvPr id="2180" name="Object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11</xdr:row>
          <xdr:rowOff>47625</xdr:rowOff>
        </xdr:from>
        <xdr:to>
          <xdr:col>12</xdr:col>
          <xdr:colOff>733425</xdr:colOff>
          <xdr:row>13</xdr:row>
          <xdr:rowOff>57150</xdr:rowOff>
        </xdr:to>
        <xdr:sp macro="" textlink="">
          <xdr:nvSpPr>
            <xdr:cNvPr id="2192" name="Object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16</xdr:row>
          <xdr:rowOff>95250</xdr:rowOff>
        </xdr:from>
        <xdr:to>
          <xdr:col>12</xdr:col>
          <xdr:colOff>714375</xdr:colOff>
          <xdr:row>18</xdr:row>
          <xdr:rowOff>104775</xdr:rowOff>
        </xdr:to>
        <xdr:sp macro="" textlink="">
          <xdr:nvSpPr>
            <xdr:cNvPr id="2194" name="Object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24</xdr:row>
          <xdr:rowOff>95250</xdr:rowOff>
        </xdr:from>
        <xdr:to>
          <xdr:col>12</xdr:col>
          <xdr:colOff>695325</xdr:colOff>
          <xdr:row>25</xdr:row>
          <xdr:rowOff>257175</xdr:rowOff>
        </xdr:to>
        <xdr:sp macro="" textlink="">
          <xdr:nvSpPr>
            <xdr:cNvPr id="2195" name="Object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31</xdr:row>
          <xdr:rowOff>38100</xdr:rowOff>
        </xdr:from>
        <xdr:to>
          <xdr:col>12</xdr:col>
          <xdr:colOff>638175</xdr:colOff>
          <xdr:row>31</xdr:row>
          <xdr:rowOff>304800</xdr:rowOff>
        </xdr:to>
        <xdr:sp macro="" textlink="">
          <xdr:nvSpPr>
            <xdr:cNvPr id="2196" name="Object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32</xdr:row>
          <xdr:rowOff>57150</xdr:rowOff>
        </xdr:from>
        <xdr:to>
          <xdr:col>12</xdr:col>
          <xdr:colOff>647700</xdr:colOff>
          <xdr:row>32</xdr:row>
          <xdr:rowOff>323850</xdr:rowOff>
        </xdr:to>
        <xdr:sp macro="" textlink="">
          <xdr:nvSpPr>
            <xdr:cNvPr id="2197" name="Object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33</xdr:row>
          <xdr:rowOff>114300</xdr:rowOff>
        </xdr:from>
        <xdr:to>
          <xdr:col>12</xdr:col>
          <xdr:colOff>733425</xdr:colOff>
          <xdr:row>35</xdr:row>
          <xdr:rowOff>114300</xdr:rowOff>
        </xdr:to>
        <xdr:sp macro="" textlink="">
          <xdr:nvSpPr>
            <xdr:cNvPr id="2198" name="Object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37</xdr:row>
          <xdr:rowOff>57150</xdr:rowOff>
        </xdr:from>
        <xdr:to>
          <xdr:col>12</xdr:col>
          <xdr:colOff>752475</xdr:colOff>
          <xdr:row>39</xdr:row>
          <xdr:rowOff>104775</xdr:rowOff>
        </xdr:to>
        <xdr:sp macro="" textlink="">
          <xdr:nvSpPr>
            <xdr:cNvPr id="2199" name="Object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219075</xdr:colOff>
          <xdr:row>46</xdr:row>
          <xdr:rowOff>180975</xdr:rowOff>
        </xdr:from>
        <xdr:to>
          <xdr:col>12</xdr:col>
          <xdr:colOff>742950</xdr:colOff>
          <xdr:row>49</xdr:row>
          <xdr:rowOff>0</xdr:rowOff>
        </xdr:to>
        <xdr:sp macro="" textlink="">
          <xdr:nvSpPr>
            <xdr:cNvPr id="2200" name="Object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51</xdr:row>
          <xdr:rowOff>76200</xdr:rowOff>
        </xdr:from>
        <xdr:to>
          <xdr:col>12</xdr:col>
          <xdr:colOff>771525</xdr:colOff>
          <xdr:row>53</xdr:row>
          <xdr:rowOff>104775</xdr:rowOff>
        </xdr:to>
        <xdr:sp macro="" textlink="">
          <xdr:nvSpPr>
            <xdr:cNvPr id="2201" name="Object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209551</xdr:colOff>
          <xdr:row>41</xdr:row>
          <xdr:rowOff>142875</xdr:rowOff>
        </xdr:from>
        <xdr:to>
          <xdr:col>12</xdr:col>
          <xdr:colOff>755651</xdr:colOff>
          <xdr:row>43</xdr:row>
          <xdr:rowOff>171450</xdr:rowOff>
        </xdr:to>
        <xdr:sp macro="" textlink="">
          <xdr:nvSpPr>
            <xdr:cNvPr id="2202" name="Object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421A0A4D-ABAA-41A9-BEEE-30BFFD0A2C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59"/>
  <sheetViews>
    <sheetView showGridLines="0" tabSelected="1" topLeftCell="D22" zoomScaleNormal="100" workbookViewId="0">
      <selection activeCell="M42" sqref="M42:M45"/>
    </sheetView>
  </sheetViews>
  <sheetFormatPr defaultColWidth="8.88671875" defaultRowHeight="15" x14ac:dyDescent="0.15"/>
  <cols>
    <col min="1" max="1" width="2.33203125" style="1" customWidth="1"/>
    <col min="2" max="2" width="3.44140625" style="1" customWidth="1"/>
    <col min="3" max="3" width="12.21875" style="1" bestFit="1" customWidth="1"/>
    <col min="4" max="4" width="18.109375" style="1" bestFit="1" customWidth="1"/>
    <col min="5" max="5" width="14.44140625" style="1" customWidth="1"/>
    <col min="6" max="6" width="9.33203125" style="1" customWidth="1"/>
    <col min="7" max="7" width="33.44140625" style="1" customWidth="1"/>
    <col min="8" max="8" width="24.77734375" style="1" customWidth="1"/>
    <col min="9" max="9" width="9.77734375" style="1" customWidth="1"/>
    <col min="10" max="10" width="8.88671875" style="1"/>
    <col min="11" max="11" width="10.44140625" style="1" customWidth="1"/>
    <col min="12" max="12" width="10.6640625" style="1" customWidth="1"/>
    <col min="13" max="13" width="11" style="1" customWidth="1"/>
    <col min="14" max="16384" width="8.88671875" style="1"/>
  </cols>
  <sheetData>
    <row r="1" spans="2:14" ht="53.45" customHeight="1" x14ac:dyDescent="0.15"/>
    <row r="2" spans="2:14" ht="15.75" thickBot="1" x14ac:dyDescent="0.25">
      <c r="B2" s="2"/>
      <c r="C2" s="2"/>
      <c r="D2" s="3"/>
      <c r="E2" s="4"/>
      <c r="F2" s="3"/>
      <c r="G2" s="4"/>
      <c r="H2" s="4"/>
      <c r="I2" s="5"/>
      <c r="J2" s="3"/>
      <c r="K2" s="4"/>
      <c r="L2" s="6"/>
    </row>
    <row r="3" spans="2:14" x14ac:dyDescent="0.15">
      <c r="B3" s="100" t="s">
        <v>7</v>
      </c>
      <c r="C3" s="101"/>
      <c r="D3" s="102"/>
      <c r="E3" s="103" t="s">
        <v>115</v>
      </c>
      <c r="F3" s="103"/>
      <c r="G3" s="7" t="s">
        <v>0</v>
      </c>
      <c r="H3" s="8" t="s">
        <v>58</v>
      </c>
      <c r="I3" s="9" t="s">
        <v>8</v>
      </c>
      <c r="J3" s="85" t="s">
        <v>120</v>
      </c>
      <c r="K3" s="86"/>
      <c r="L3" s="87"/>
    </row>
    <row r="4" spans="2:14" ht="15.75" thickBot="1" x14ac:dyDescent="0.2">
      <c r="B4" s="88" t="s">
        <v>26</v>
      </c>
      <c r="C4" s="89"/>
      <c r="D4" s="90"/>
      <c r="E4" s="91">
        <f>F55</f>
        <v>0.47278573000000002</v>
      </c>
      <c r="F4" s="92"/>
      <c r="G4" s="10" t="s">
        <v>1</v>
      </c>
      <c r="H4" s="11" t="s">
        <v>9</v>
      </c>
      <c r="I4" s="12" t="s">
        <v>24</v>
      </c>
      <c r="J4" s="93" t="s">
        <v>41</v>
      </c>
      <c r="K4" s="94"/>
      <c r="L4" s="95"/>
    </row>
    <row r="5" spans="2:14" ht="15.75" thickBot="1" x14ac:dyDescent="0.25">
      <c r="B5" s="4"/>
      <c r="C5" s="4"/>
      <c r="D5" s="3"/>
      <c r="E5" s="4"/>
      <c r="F5" s="3"/>
      <c r="G5" s="13"/>
      <c r="H5" s="4"/>
      <c r="I5" s="5"/>
      <c r="J5" s="3"/>
      <c r="K5" s="4"/>
      <c r="L5" s="6"/>
    </row>
    <row r="6" spans="2:14" ht="13.7" customHeight="1" x14ac:dyDescent="0.15">
      <c r="B6" s="128" t="s">
        <v>2</v>
      </c>
      <c r="C6" s="130" t="s">
        <v>27</v>
      </c>
      <c r="D6" s="96" t="s">
        <v>3</v>
      </c>
      <c r="E6" s="96" t="s">
        <v>4</v>
      </c>
      <c r="F6" s="96" t="s">
        <v>11</v>
      </c>
      <c r="G6" s="96" t="s">
        <v>12</v>
      </c>
      <c r="H6" s="96" t="s">
        <v>5</v>
      </c>
      <c r="I6" s="126" t="s">
        <v>13</v>
      </c>
      <c r="J6" s="96" t="s">
        <v>14</v>
      </c>
      <c r="K6" s="96" t="s">
        <v>15</v>
      </c>
      <c r="L6" s="104" t="s">
        <v>16</v>
      </c>
      <c r="M6" s="104" t="s">
        <v>51</v>
      </c>
      <c r="N6" s="104" t="s">
        <v>52</v>
      </c>
    </row>
    <row r="7" spans="2:14" x14ac:dyDescent="0.15">
      <c r="B7" s="129"/>
      <c r="C7" s="131"/>
      <c r="D7" s="97"/>
      <c r="E7" s="97"/>
      <c r="F7" s="98"/>
      <c r="G7" s="99"/>
      <c r="H7" s="97"/>
      <c r="I7" s="127"/>
      <c r="J7" s="98"/>
      <c r="K7" s="98"/>
      <c r="L7" s="105"/>
      <c r="M7" s="105"/>
      <c r="N7" s="105"/>
    </row>
    <row r="8" spans="2:14" ht="15.75" thickBot="1" x14ac:dyDescent="0.2">
      <c r="B8" s="129"/>
      <c r="C8" s="132"/>
      <c r="D8" s="97"/>
      <c r="E8" s="97"/>
      <c r="F8" s="98"/>
      <c r="G8" s="99"/>
      <c r="H8" s="97"/>
      <c r="I8" s="127"/>
      <c r="J8" s="98"/>
      <c r="K8" s="98"/>
      <c r="L8" s="105"/>
      <c r="M8" s="106"/>
      <c r="N8" s="106"/>
    </row>
    <row r="9" spans="2:14" ht="15.75" thickBot="1" x14ac:dyDescent="0.2">
      <c r="B9" s="54">
        <v>1</v>
      </c>
      <c r="C9" s="14" t="s">
        <v>44</v>
      </c>
      <c r="D9" s="55" t="s">
        <v>117</v>
      </c>
      <c r="E9" s="55" t="s">
        <v>22</v>
      </c>
      <c r="F9" s="56">
        <v>3.0000000000000001E-3</v>
      </c>
      <c r="G9" s="55" t="s">
        <v>118</v>
      </c>
      <c r="H9" s="55" t="s">
        <v>118</v>
      </c>
      <c r="I9" s="40">
        <f>+F9</f>
        <v>3.0000000000000001E-3</v>
      </c>
      <c r="J9" s="15">
        <f>I9/F$9</f>
        <v>1</v>
      </c>
      <c r="K9" s="16">
        <f t="shared" ref="K9:K54" si="0">I9/$F$55</f>
        <v>6.3453691802415439E-3</v>
      </c>
      <c r="L9" s="17">
        <f>K9*1000000</f>
        <v>6345.3691802415442</v>
      </c>
      <c r="M9" s="58" t="s">
        <v>55</v>
      </c>
      <c r="N9" s="58" t="s">
        <v>55</v>
      </c>
    </row>
    <row r="10" spans="2:14" x14ac:dyDescent="0.15">
      <c r="B10" s="107">
        <v>2</v>
      </c>
      <c r="C10" s="114" t="s">
        <v>119</v>
      </c>
      <c r="D10" s="114" t="s">
        <v>67</v>
      </c>
      <c r="E10" s="114" t="s">
        <v>116</v>
      </c>
      <c r="F10" s="118">
        <f>0.1427*0.5556</f>
        <v>7.928412E-2</v>
      </c>
      <c r="G10" s="57" t="s">
        <v>73</v>
      </c>
      <c r="H10" s="57" t="s">
        <v>80</v>
      </c>
      <c r="I10" s="45">
        <f>+$F$10*0.1</f>
        <v>7.928412000000001E-3</v>
      </c>
      <c r="J10" s="18">
        <v>0.1</v>
      </c>
      <c r="K10" s="19">
        <f t="shared" ref="K10:K36" si="1">I10/$F$55</f>
        <v>1.6769567051019077E-2</v>
      </c>
      <c r="L10" s="79">
        <f t="shared" ref="L10:L36" si="2">K10*1000000</f>
        <v>16769.567051019076</v>
      </c>
      <c r="M10" s="151"/>
      <c r="N10" s="149"/>
    </row>
    <row r="11" spans="2:14" x14ac:dyDescent="0.15">
      <c r="B11" s="109"/>
      <c r="C11" s="116"/>
      <c r="D11" s="116"/>
      <c r="E11" s="116"/>
      <c r="F11" s="120"/>
      <c r="G11" s="33" t="s">
        <v>74</v>
      </c>
      <c r="H11" s="33" t="s">
        <v>81</v>
      </c>
      <c r="I11" s="46">
        <f>+$F$10*0.55</f>
        <v>4.3606266000000005E-2</v>
      </c>
      <c r="J11" s="21">
        <v>0.55000000000000004</v>
      </c>
      <c r="K11" s="22">
        <f t="shared" si="1"/>
        <v>9.2232618780604916E-2</v>
      </c>
      <c r="L11" s="73">
        <f t="shared" si="2"/>
        <v>92232.618780604913</v>
      </c>
      <c r="M11" s="152"/>
      <c r="N11" s="150"/>
    </row>
    <row r="12" spans="2:14" x14ac:dyDescent="0.15">
      <c r="B12" s="109"/>
      <c r="C12" s="116"/>
      <c r="D12" s="116"/>
      <c r="E12" s="116"/>
      <c r="F12" s="120"/>
      <c r="G12" s="33" t="s">
        <v>75</v>
      </c>
      <c r="H12" s="33" t="s">
        <v>82</v>
      </c>
      <c r="I12" s="46">
        <f>+$F$10*0.05</f>
        <v>3.9642060000000005E-3</v>
      </c>
      <c r="J12" s="21">
        <v>0.05</v>
      </c>
      <c r="K12" s="22">
        <f t="shared" si="1"/>
        <v>8.3847835255095385E-3</v>
      </c>
      <c r="L12" s="73">
        <f t="shared" si="2"/>
        <v>8384.7835255095379</v>
      </c>
      <c r="M12" s="152"/>
      <c r="N12" s="150"/>
    </row>
    <row r="13" spans="2:14" x14ac:dyDescent="0.15">
      <c r="B13" s="109"/>
      <c r="C13" s="116"/>
      <c r="D13" s="116"/>
      <c r="E13" s="116"/>
      <c r="F13" s="120"/>
      <c r="G13" s="33" t="s">
        <v>76</v>
      </c>
      <c r="H13" s="33" t="s">
        <v>83</v>
      </c>
      <c r="I13" s="46">
        <f>+$F$10*0.05</f>
        <v>3.9642060000000005E-3</v>
      </c>
      <c r="J13" s="21">
        <v>0.05</v>
      </c>
      <c r="K13" s="22">
        <f t="shared" si="1"/>
        <v>8.3847835255095385E-3</v>
      </c>
      <c r="L13" s="73">
        <f t="shared" si="2"/>
        <v>8384.7835255095379</v>
      </c>
      <c r="M13" s="152"/>
      <c r="N13" s="150"/>
    </row>
    <row r="14" spans="2:14" x14ac:dyDescent="0.15">
      <c r="B14" s="109"/>
      <c r="C14" s="116"/>
      <c r="D14" s="116"/>
      <c r="E14" s="146"/>
      <c r="F14" s="120"/>
      <c r="G14" s="33" t="s">
        <v>77</v>
      </c>
      <c r="H14" s="33" t="s">
        <v>84</v>
      </c>
      <c r="I14" s="46">
        <f>+$F$10*0.1</f>
        <v>7.928412000000001E-3</v>
      </c>
      <c r="J14" s="21">
        <v>0.1</v>
      </c>
      <c r="K14" s="22">
        <f t="shared" si="1"/>
        <v>1.6769567051019077E-2</v>
      </c>
      <c r="L14" s="73">
        <f t="shared" si="2"/>
        <v>16769.567051019076</v>
      </c>
      <c r="M14" s="152"/>
      <c r="N14" s="150"/>
    </row>
    <row r="15" spans="2:14" ht="15" customHeight="1" x14ac:dyDescent="0.2">
      <c r="B15" s="109"/>
      <c r="C15" s="116"/>
      <c r="D15" s="116"/>
      <c r="E15" s="146"/>
      <c r="F15" s="120"/>
      <c r="G15" s="74" t="s">
        <v>78</v>
      </c>
      <c r="H15" s="75" t="s">
        <v>85</v>
      </c>
      <c r="I15" s="46">
        <f>+$F$10*0.1</f>
        <v>7.928412000000001E-3</v>
      </c>
      <c r="J15" s="21">
        <v>0.1</v>
      </c>
      <c r="K15" s="22">
        <f t="shared" si="1"/>
        <v>1.6769567051019077E-2</v>
      </c>
      <c r="L15" s="73">
        <f t="shared" si="2"/>
        <v>16769.567051019076</v>
      </c>
      <c r="M15" s="152"/>
      <c r="N15" s="150"/>
    </row>
    <row r="16" spans="2:14" ht="15" customHeight="1" x14ac:dyDescent="0.2">
      <c r="B16" s="109"/>
      <c r="C16" s="116"/>
      <c r="D16" s="116"/>
      <c r="E16" s="146"/>
      <c r="F16" s="120"/>
      <c r="G16" s="74" t="s">
        <v>79</v>
      </c>
      <c r="H16" s="75" t="s">
        <v>86</v>
      </c>
      <c r="I16" s="46">
        <f>+$F$10*0.05</f>
        <v>3.9642060000000005E-3</v>
      </c>
      <c r="J16" s="21">
        <v>0.05</v>
      </c>
      <c r="K16" s="22">
        <f t="shared" si="1"/>
        <v>8.3847835255095385E-3</v>
      </c>
      <c r="L16" s="73">
        <f t="shared" si="2"/>
        <v>8384.7835255095379</v>
      </c>
      <c r="M16" s="152"/>
      <c r="N16" s="150"/>
    </row>
    <row r="17" spans="2:15" x14ac:dyDescent="0.15">
      <c r="B17" s="109"/>
      <c r="C17" s="116"/>
      <c r="D17" s="116"/>
      <c r="E17" s="116" t="s">
        <v>68</v>
      </c>
      <c r="F17" s="120">
        <f>0.1427*0.0952</f>
        <v>1.358504E-2</v>
      </c>
      <c r="G17" s="35" t="s">
        <v>74</v>
      </c>
      <c r="H17" s="36" t="s">
        <v>81</v>
      </c>
      <c r="I17" s="46">
        <f>+$F$17*0.9995</f>
        <v>1.357824748E-2</v>
      </c>
      <c r="J17" s="21">
        <v>0.99950000000000006</v>
      </c>
      <c r="K17" s="22">
        <f t="shared" si="1"/>
        <v>2.8719664360428134E-2</v>
      </c>
      <c r="L17" s="73">
        <f t="shared" si="2"/>
        <v>28719.664360428134</v>
      </c>
      <c r="M17" s="163"/>
      <c r="N17" s="150"/>
      <c r="O17" s="34"/>
    </row>
    <row r="18" spans="2:15" ht="14.25" customHeight="1" x14ac:dyDescent="0.15">
      <c r="B18" s="109"/>
      <c r="C18" s="116"/>
      <c r="D18" s="116"/>
      <c r="E18" s="116"/>
      <c r="F18" s="120"/>
      <c r="G18" s="35" t="s">
        <v>87</v>
      </c>
      <c r="H18" s="36" t="s">
        <v>89</v>
      </c>
      <c r="I18" s="46">
        <f>+$F$17*0.0004</f>
        <v>5.4340160000000004E-6</v>
      </c>
      <c r="J18" s="21">
        <v>4.0000000000000002E-4</v>
      </c>
      <c r="K18" s="22">
        <f t="shared" si="1"/>
        <v>1.1493612550446479E-5</v>
      </c>
      <c r="L18" s="73">
        <f t="shared" si="2"/>
        <v>11.493612550446478</v>
      </c>
      <c r="M18" s="163"/>
      <c r="N18" s="150"/>
    </row>
    <row r="19" spans="2:15" x14ac:dyDescent="0.15">
      <c r="B19" s="109"/>
      <c r="C19" s="116"/>
      <c r="D19" s="116"/>
      <c r="E19" s="116"/>
      <c r="F19" s="120"/>
      <c r="G19" s="35" t="s">
        <v>88</v>
      </c>
      <c r="H19" s="36" t="s">
        <v>90</v>
      </c>
      <c r="I19" s="46">
        <f>+$F$17*0.0001</f>
        <v>1.3585040000000001E-6</v>
      </c>
      <c r="J19" s="21">
        <v>8.0000000000000007E-5</v>
      </c>
      <c r="K19" s="22">
        <f t="shared" si="1"/>
        <v>2.8734031376116198E-6</v>
      </c>
      <c r="L19" s="73">
        <f t="shared" si="2"/>
        <v>2.8734031376116196</v>
      </c>
      <c r="M19" s="163"/>
      <c r="N19" s="150"/>
    </row>
    <row r="20" spans="2:15" x14ac:dyDescent="0.15">
      <c r="B20" s="109"/>
      <c r="C20" s="116"/>
      <c r="D20" s="116"/>
      <c r="E20" s="156" t="s">
        <v>69</v>
      </c>
      <c r="F20" s="147">
        <f>0.1427*0.119</f>
        <v>1.6981299999999998E-2</v>
      </c>
      <c r="G20" s="35" t="s">
        <v>91</v>
      </c>
      <c r="H20" s="36" t="s">
        <v>92</v>
      </c>
      <c r="I20" s="46">
        <f>+$F$20*0.5</f>
        <v>8.4906499999999989E-3</v>
      </c>
      <c r="J20" s="21">
        <v>0.5</v>
      </c>
      <c r="K20" s="22">
        <f t="shared" si="1"/>
        <v>1.795876961007262E-2</v>
      </c>
      <c r="L20" s="73">
        <f t="shared" si="2"/>
        <v>17958.769610072621</v>
      </c>
      <c r="M20" s="163"/>
      <c r="N20" s="150"/>
    </row>
    <row r="21" spans="2:15" x14ac:dyDescent="0.15">
      <c r="B21" s="109"/>
      <c r="C21" s="116"/>
      <c r="D21" s="116"/>
      <c r="E21" s="156"/>
      <c r="F21" s="147"/>
      <c r="G21" s="35" t="s">
        <v>93</v>
      </c>
      <c r="H21" s="36" t="s">
        <v>92</v>
      </c>
      <c r="I21" s="46">
        <f>+$F$20*0.01</f>
        <v>1.6981299999999997E-4</v>
      </c>
      <c r="J21" s="21">
        <v>0.01</v>
      </c>
      <c r="K21" s="22">
        <f t="shared" si="1"/>
        <v>3.5917539220145235E-4</v>
      </c>
      <c r="L21" s="73">
        <f t="shared" si="2"/>
        <v>359.17539220145233</v>
      </c>
      <c r="M21" s="163"/>
      <c r="N21" s="150"/>
    </row>
    <row r="22" spans="2:15" x14ac:dyDescent="0.15">
      <c r="B22" s="109"/>
      <c r="C22" s="116"/>
      <c r="D22" s="116"/>
      <c r="E22" s="156"/>
      <c r="F22" s="147"/>
      <c r="G22" s="35" t="s">
        <v>94</v>
      </c>
      <c r="H22" s="36" t="s">
        <v>92</v>
      </c>
      <c r="I22" s="46">
        <f>+$F$20*0.01</f>
        <v>1.6981299999999997E-4</v>
      </c>
      <c r="J22" s="21">
        <v>0.01</v>
      </c>
      <c r="K22" s="22">
        <f t="shared" si="1"/>
        <v>3.5917539220145235E-4</v>
      </c>
      <c r="L22" s="73">
        <f t="shared" si="2"/>
        <v>359.17539220145233</v>
      </c>
      <c r="M22" s="163"/>
      <c r="N22" s="150"/>
    </row>
    <row r="23" spans="2:15" x14ac:dyDescent="0.15">
      <c r="B23" s="109"/>
      <c r="C23" s="116"/>
      <c r="D23" s="116"/>
      <c r="E23" s="156"/>
      <c r="F23" s="147"/>
      <c r="G23" s="35" t="s">
        <v>95</v>
      </c>
      <c r="H23" s="36" t="s">
        <v>96</v>
      </c>
      <c r="I23" s="46">
        <f>+$F$20*0.03</f>
        <v>5.0943899999999988E-4</v>
      </c>
      <c r="J23" s="21">
        <v>0.03</v>
      </c>
      <c r="K23" s="22">
        <f t="shared" si="1"/>
        <v>1.0775261766043571E-3</v>
      </c>
      <c r="L23" s="73">
        <f t="shared" si="2"/>
        <v>1077.526176604357</v>
      </c>
      <c r="M23" s="163"/>
      <c r="N23" s="150"/>
    </row>
    <row r="24" spans="2:15" x14ac:dyDescent="0.15">
      <c r="B24" s="109"/>
      <c r="C24" s="116"/>
      <c r="D24" s="116"/>
      <c r="E24" s="156"/>
      <c r="F24" s="147"/>
      <c r="G24" s="35" t="s">
        <v>97</v>
      </c>
      <c r="H24" s="36" t="s">
        <v>98</v>
      </c>
      <c r="I24" s="46">
        <f>+$F$20*0.21</f>
        <v>3.5660729999999995E-3</v>
      </c>
      <c r="J24" s="21">
        <v>0.21</v>
      </c>
      <c r="K24" s="22">
        <f t="shared" si="1"/>
        <v>7.5426832362305001E-3</v>
      </c>
      <c r="L24" s="73">
        <f t="shared" si="2"/>
        <v>7542.6832362305004</v>
      </c>
      <c r="M24" s="163"/>
      <c r="N24" s="150"/>
    </row>
    <row r="25" spans="2:15" x14ac:dyDescent="0.15">
      <c r="B25" s="109"/>
      <c r="C25" s="116"/>
      <c r="D25" s="116"/>
      <c r="E25" s="156"/>
      <c r="F25" s="147"/>
      <c r="G25" s="35" t="s">
        <v>99</v>
      </c>
      <c r="H25" s="36" t="s">
        <v>92</v>
      </c>
      <c r="I25" s="46">
        <f>+$F$20*0.01</f>
        <v>1.6981299999999997E-4</v>
      </c>
      <c r="J25" s="21">
        <v>0.01</v>
      </c>
      <c r="K25" s="22">
        <f t="shared" si="1"/>
        <v>3.5917539220145235E-4</v>
      </c>
      <c r="L25" s="73">
        <f t="shared" si="2"/>
        <v>359.17539220145233</v>
      </c>
      <c r="M25" s="163"/>
      <c r="N25" s="150"/>
    </row>
    <row r="26" spans="2:15" ht="25.5" x14ac:dyDescent="0.15">
      <c r="B26" s="109"/>
      <c r="C26" s="116"/>
      <c r="D26" s="116"/>
      <c r="E26" s="156"/>
      <c r="F26" s="147"/>
      <c r="G26" s="35" t="s">
        <v>100</v>
      </c>
      <c r="H26" s="36" t="s">
        <v>101</v>
      </c>
      <c r="I26" s="46">
        <f>+$F$20*0.01</f>
        <v>1.6981299999999997E-4</v>
      </c>
      <c r="J26" s="21">
        <v>0.01</v>
      </c>
      <c r="K26" s="22">
        <f t="shared" si="1"/>
        <v>3.5917539220145235E-4</v>
      </c>
      <c r="L26" s="73">
        <f t="shared" si="2"/>
        <v>359.17539220145233</v>
      </c>
      <c r="M26" s="163"/>
      <c r="N26" s="150"/>
    </row>
    <row r="27" spans="2:15" x14ac:dyDescent="0.15">
      <c r="B27" s="109"/>
      <c r="C27" s="116"/>
      <c r="D27" s="116"/>
      <c r="E27" s="156"/>
      <c r="F27" s="147"/>
      <c r="G27" s="35" t="s">
        <v>102</v>
      </c>
      <c r="H27" s="36" t="s">
        <v>92</v>
      </c>
      <c r="I27" s="46">
        <f>+$F$20*0.01</f>
        <v>1.6981299999999997E-4</v>
      </c>
      <c r="J27" s="21">
        <v>0.01</v>
      </c>
      <c r="K27" s="22">
        <f t="shared" si="1"/>
        <v>3.5917539220145235E-4</v>
      </c>
      <c r="L27" s="73">
        <f t="shared" si="2"/>
        <v>359.17539220145233</v>
      </c>
      <c r="M27" s="163"/>
      <c r="N27" s="150"/>
    </row>
    <row r="28" spans="2:15" ht="25.5" x14ac:dyDescent="0.15">
      <c r="B28" s="109"/>
      <c r="C28" s="116"/>
      <c r="D28" s="116"/>
      <c r="E28" s="156"/>
      <c r="F28" s="147"/>
      <c r="G28" s="35" t="s">
        <v>103</v>
      </c>
      <c r="H28" s="36" t="s">
        <v>104</v>
      </c>
      <c r="I28" s="46">
        <f>+$F$20*0.05</f>
        <v>8.4906499999999998E-4</v>
      </c>
      <c r="J28" s="21">
        <v>0.05</v>
      </c>
      <c r="K28" s="22">
        <f t="shared" si="1"/>
        <v>1.7958769610072621E-3</v>
      </c>
      <c r="L28" s="73">
        <f t="shared" si="2"/>
        <v>1795.876961007262</v>
      </c>
      <c r="M28" s="163"/>
      <c r="N28" s="150"/>
    </row>
    <row r="29" spans="2:15" x14ac:dyDescent="0.15">
      <c r="B29" s="109"/>
      <c r="C29" s="116"/>
      <c r="D29" s="116"/>
      <c r="E29" s="156"/>
      <c r="F29" s="147"/>
      <c r="G29" s="35" t="s">
        <v>105</v>
      </c>
      <c r="H29" s="36" t="s">
        <v>106</v>
      </c>
      <c r="I29" s="46">
        <f>+$F$20*0.1</f>
        <v>1.69813E-3</v>
      </c>
      <c r="J29" s="21">
        <v>0.1</v>
      </c>
      <c r="K29" s="22">
        <f t="shared" si="1"/>
        <v>3.5917539220145242E-3</v>
      </c>
      <c r="L29" s="73">
        <f t="shared" si="2"/>
        <v>3591.7539220145241</v>
      </c>
      <c r="M29" s="163"/>
      <c r="N29" s="150"/>
    </row>
    <row r="30" spans="2:15" x14ac:dyDescent="0.15">
      <c r="B30" s="109"/>
      <c r="C30" s="116"/>
      <c r="D30" s="116"/>
      <c r="E30" s="156"/>
      <c r="F30" s="147"/>
      <c r="G30" s="35" t="s">
        <v>107</v>
      </c>
      <c r="H30" s="36" t="s">
        <v>108</v>
      </c>
      <c r="I30" s="46">
        <f>+$F$20*0.05</f>
        <v>8.4906499999999998E-4</v>
      </c>
      <c r="J30" s="21">
        <v>0.05</v>
      </c>
      <c r="K30" s="22">
        <f t="shared" si="1"/>
        <v>1.7958769610072621E-3</v>
      </c>
      <c r="L30" s="73">
        <f t="shared" si="2"/>
        <v>1795.876961007262</v>
      </c>
      <c r="M30" s="163"/>
      <c r="N30" s="150"/>
    </row>
    <row r="31" spans="2:15" x14ac:dyDescent="0.15">
      <c r="B31" s="109"/>
      <c r="C31" s="116"/>
      <c r="D31" s="116"/>
      <c r="E31" s="158"/>
      <c r="F31" s="148"/>
      <c r="G31" s="35" t="s">
        <v>109</v>
      </c>
      <c r="H31" s="36" t="s">
        <v>110</v>
      </c>
      <c r="I31" s="46">
        <f>+$F$20*0.01</f>
        <v>1.6981299999999997E-4</v>
      </c>
      <c r="J31" s="21">
        <v>0.01</v>
      </c>
      <c r="K31" s="22">
        <f t="shared" si="1"/>
        <v>3.5917539220145235E-4</v>
      </c>
      <c r="L31" s="73">
        <f t="shared" si="2"/>
        <v>359.17539220145233</v>
      </c>
      <c r="M31" s="163"/>
      <c r="N31" s="150"/>
    </row>
    <row r="32" spans="2:15" ht="30" customHeight="1" x14ac:dyDescent="0.15">
      <c r="B32" s="109"/>
      <c r="C32" s="116"/>
      <c r="D32" s="116"/>
      <c r="E32" s="77" t="s">
        <v>70</v>
      </c>
      <c r="F32" s="78">
        <f>0.1427*0.0198</f>
        <v>2.8254600000000001E-3</v>
      </c>
      <c r="G32" s="51" t="s">
        <v>111</v>
      </c>
      <c r="H32" s="51" t="s">
        <v>112</v>
      </c>
      <c r="I32" s="46">
        <f>+F32*1</f>
        <v>2.8254600000000001E-3</v>
      </c>
      <c r="J32" s="21">
        <v>1</v>
      </c>
      <c r="K32" s="22">
        <f t="shared" si="1"/>
        <v>5.9761956013350912E-3</v>
      </c>
      <c r="L32" s="73">
        <f t="shared" si="2"/>
        <v>5976.1956013350909</v>
      </c>
      <c r="M32" s="84"/>
      <c r="N32" s="80"/>
    </row>
    <row r="33" spans="2:14" ht="30" customHeight="1" x14ac:dyDescent="0.15">
      <c r="B33" s="109"/>
      <c r="C33" s="116"/>
      <c r="D33" s="116"/>
      <c r="E33" s="77" t="s">
        <v>71</v>
      </c>
      <c r="F33" s="78">
        <f>0.1427*0.0119</f>
        <v>1.69813E-3</v>
      </c>
      <c r="G33" s="51" t="s">
        <v>113</v>
      </c>
      <c r="H33" s="51" t="s">
        <v>114</v>
      </c>
      <c r="I33" s="46">
        <f>+F33*1</f>
        <v>1.69813E-3</v>
      </c>
      <c r="J33" s="21">
        <v>1</v>
      </c>
      <c r="K33" s="22">
        <f t="shared" si="1"/>
        <v>3.5917539220145242E-3</v>
      </c>
      <c r="L33" s="73">
        <f t="shared" si="2"/>
        <v>3591.7539220145241</v>
      </c>
      <c r="M33" s="84"/>
      <c r="N33" s="80"/>
    </row>
    <row r="34" spans="2:14" x14ac:dyDescent="0.15">
      <c r="B34" s="109"/>
      <c r="C34" s="116"/>
      <c r="D34" s="116"/>
      <c r="E34" s="156" t="s">
        <v>72</v>
      </c>
      <c r="F34" s="147">
        <f>0.1427*0.1984</f>
        <v>2.8311679999999999E-2</v>
      </c>
      <c r="G34" s="35" t="s">
        <v>74</v>
      </c>
      <c r="H34" s="36" t="s">
        <v>81</v>
      </c>
      <c r="I34" s="46">
        <f>+F34*0.9995</f>
        <v>2.829752416E-2</v>
      </c>
      <c r="J34" s="21">
        <v>0.99950000000000006</v>
      </c>
      <c r="K34" s="22">
        <f t="shared" si="1"/>
        <v>5.9852745894001497E-2</v>
      </c>
      <c r="L34" s="73">
        <f t="shared" si="2"/>
        <v>59852.745894001499</v>
      </c>
      <c r="M34" s="164"/>
      <c r="N34" s="167"/>
    </row>
    <row r="35" spans="2:14" x14ac:dyDescent="0.15">
      <c r="B35" s="109"/>
      <c r="C35" s="116"/>
      <c r="D35" s="116"/>
      <c r="E35" s="156"/>
      <c r="F35" s="147"/>
      <c r="G35" s="35" t="s">
        <v>87</v>
      </c>
      <c r="H35" s="36" t="s">
        <v>89</v>
      </c>
      <c r="I35" s="46">
        <f>+F34*0.0004</f>
        <v>1.1324672E-5</v>
      </c>
      <c r="J35" s="21">
        <v>4.0000000000000002E-4</v>
      </c>
      <c r="K35" s="22">
        <f t="shared" si="1"/>
        <v>2.3953074895048123E-5</v>
      </c>
      <c r="L35" s="73">
        <f t="shared" si="2"/>
        <v>23.953074895048122</v>
      </c>
      <c r="M35" s="165"/>
      <c r="N35" s="168"/>
    </row>
    <row r="36" spans="2:14" ht="15.75" thickBot="1" x14ac:dyDescent="0.2">
      <c r="B36" s="110"/>
      <c r="C36" s="117"/>
      <c r="D36" s="117"/>
      <c r="E36" s="157"/>
      <c r="F36" s="159"/>
      <c r="G36" s="71" t="s">
        <v>88</v>
      </c>
      <c r="H36" s="72" t="s">
        <v>90</v>
      </c>
      <c r="I36" s="47">
        <f>+F34*0.0001</f>
        <v>2.8311680000000001E-6</v>
      </c>
      <c r="J36" s="24">
        <v>8.0000000000000007E-5</v>
      </c>
      <c r="K36" s="25">
        <f t="shared" si="1"/>
        <v>5.9882687237620307E-6</v>
      </c>
      <c r="L36" s="81">
        <f t="shared" si="2"/>
        <v>5.9882687237620305</v>
      </c>
      <c r="M36" s="166"/>
      <c r="N36" s="169"/>
    </row>
    <row r="37" spans="2:14" ht="13.7" customHeight="1" x14ac:dyDescent="0.15">
      <c r="B37" s="107">
        <v>3</v>
      </c>
      <c r="C37" s="111" t="s">
        <v>28</v>
      </c>
      <c r="D37" s="114" t="s">
        <v>54</v>
      </c>
      <c r="E37" s="114" t="s">
        <v>57</v>
      </c>
      <c r="F37" s="118">
        <v>1.6000000000000001E-3</v>
      </c>
      <c r="G37" s="60" t="s">
        <v>29</v>
      </c>
      <c r="H37" s="53" t="s">
        <v>31</v>
      </c>
      <c r="I37" s="41">
        <f>F$37*0.76</f>
        <v>1.2160000000000001E-3</v>
      </c>
      <c r="J37" s="18">
        <f>I37/F$37</f>
        <v>0.76</v>
      </c>
      <c r="K37" s="19">
        <f t="shared" si="0"/>
        <v>2.5719896410579058E-3</v>
      </c>
      <c r="L37" s="20">
        <f>K37*1000000</f>
        <v>2571.9896410579058</v>
      </c>
      <c r="M37" s="122"/>
      <c r="N37" s="124"/>
    </row>
    <row r="38" spans="2:14" ht="13.7" customHeight="1" x14ac:dyDescent="0.15">
      <c r="B38" s="108"/>
      <c r="C38" s="112"/>
      <c r="D38" s="115"/>
      <c r="E38" s="115"/>
      <c r="F38" s="119"/>
      <c r="G38" s="61" t="s">
        <v>30</v>
      </c>
      <c r="H38" s="51" t="s">
        <v>10</v>
      </c>
      <c r="I38" s="42">
        <f>F$37*0.15</f>
        <v>2.4000000000000001E-4</v>
      </c>
      <c r="J38" s="21">
        <f t="shared" ref="J38" si="3">I38/F$37</f>
        <v>0.15</v>
      </c>
      <c r="K38" s="22">
        <f t="shared" si="0"/>
        <v>5.0762953441932357E-4</v>
      </c>
      <c r="L38" s="23">
        <f t="shared" ref="L38:L51" si="4">K38*1000000</f>
        <v>507.62953441932359</v>
      </c>
      <c r="M38" s="123"/>
      <c r="N38" s="125"/>
    </row>
    <row r="39" spans="2:14" ht="13.7" customHeight="1" x14ac:dyDescent="0.15">
      <c r="B39" s="108"/>
      <c r="C39" s="112"/>
      <c r="D39" s="115"/>
      <c r="E39" s="115"/>
      <c r="F39" s="119"/>
      <c r="G39" s="61" t="s">
        <v>40</v>
      </c>
      <c r="H39" s="51" t="s">
        <v>10</v>
      </c>
      <c r="I39" s="42">
        <f>F$37*0.03</f>
        <v>4.8000000000000001E-5</v>
      </c>
      <c r="J39" s="21">
        <v>0</v>
      </c>
      <c r="K39" s="22">
        <f t="shared" si="0"/>
        <v>1.015259068838647E-4</v>
      </c>
      <c r="L39" s="23">
        <f t="shared" si="4"/>
        <v>101.52590688386471</v>
      </c>
      <c r="M39" s="123"/>
      <c r="N39" s="125"/>
    </row>
    <row r="40" spans="2:14" x14ac:dyDescent="0.15">
      <c r="B40" s="109"/>
      <c r="C40" s="112"/>
      <c r="D40" s="116"/>
      <c r="E40" s="116"/>
      <c r="F40" s="120"/>
      <c r="G40" s="62" t="s">
        <v>42</v>
      </c>
      <c r="H40" s="51" t="s">
        <v>10</v>
      </c>
      <c r="I40" s="42">
        <f>F$37*0.03</f>
        <v>4.8000000000000001E-5</v>
      </c>
      <c r="J40" s="21">
        <f>I40/F$37</f>
        <v>0.03</v>
      </c>
      <c r="K40" s="22">
        <f t="shared" si="0"/>
        <v>1.015259068838647E-4</v>
      </c>
      <c r="L40" s="23">
        <f t="shared" si="4"/>
        <v>101.52590688386471</v>
      </c>
      <c r="M40" s="123"/>
      <c r="N40" s="125"/>
    </row>
    <row r="41" spans="2:14" ht="16.5" customHeight="1" thickBot="1" x14ac:dyDescent="0.2">
      <c r="B41" s="110"/>
      <c r="C41" s="113"/>
      <c r="D41" s="117"/>
      <c r="E41" s="117"/>
      <c r="F41" s="121"/>
      <c r="G41" s="63" t="s">
        <v>43</v>
      </c>
      <c r="H41" s="52" t="s">
        <v>10</v>
      </c>
      <c r="I41" s="43">
        <f>F$37*0.03</f>
        <v>4.8000000000000001E-5</v>
      </c>
      <c r="J41" s="24">
        <f>I41/F$37</f>
        <v>0.03</v>
      </c>
      <c r="K41" s="25">
        <f t="shared" si="0"/>
        <v>1.015259068838647E-4</v>
      </c>
      <c r="L41" s="26">
        <f t="shared" si="4"/>
        <v>101.52590688386471</v>
      </c>
      <c r="M41" s="123"/>
      <c r="N41" s="125"/>
    </row>
    <row r="42" spans="2:14" x14ac:dyDescent="0.15">
      <c r="B42" s="107">
        <v>4</v>
      </c>
      <c r="C42" s="111" t="s">
        <v>59</v>
      </c>
      <c r="D42" s="114" t="s">
        <v>53</v>
      </c>
      <c r="E42" s="114" t="s">
        <v>60</v>
      </c>
      <c r="F42" s="143">
        <v>3.2000000000000002E-3</v>
      </c>
      <c r="G42" s="64" t="s">
        <v>61</v>
      </c>
      <c r="H42" s="64" t="s">
        <v>17</v>
      </c>
      <c r="I42" s="65">
        <f>F$42*0.96</f>
        <v>3.0720000000000001E-3</v>
      </c>
      <c r="J42" s="66">
        <v>0.96</v>
      </c>
      <c r="K42" s="67">
        <f t="shared" si="0"/>
        <v>6.4976580405673411E-3</v>
      </c>
      <c r="L42" s="68">
        <f t="shared" si="4"/>
        <v>6497.6580405673412</v>
      </c>
      <c r="M42" s="170"/>
      <c r="N42" s="124"/>
    </row>
    <row r="43" spans="2:14" x14ac:dyDescent="0.15">
      <c r="B43" s="140"/>
      <c r="C43" s="112"/>
      <c r="D43" s="112"/>
      <c r="E43" s="112"/>
      <c r="F43" s="144"/>
      <c r="G43" s="51" t="s">
        <v>62</v>
      </c>
      <c r="H43" s="69" t="s">
        <v>63</v>
      </c>
      <c r="I43" s="42">
        <f>F$42*0.029855</f>
        <v>9.5536000000000001E-5</v>
      </c>
      <c r="J43" s="21">
        <v>2.9985000000000001E-2</v>
      </c>
      <c r="K43" s="22">
        <f t="shared" ref="K43:K44" si="5">I43/$F$55</f>
        <v>2.0207039666785204E-4</v>
      </c>
      <c r="L43" s="23">
        <f t="shared" ref="L43:L44" si="6">K43*1000000</f>
        <v>202.07039666785204</v>
      </c>
      <c r="M43" s="171"/>
      <c r="N43" s="125"/>
    </row>
    <row r="44" spans="2:14" x14ac:dyDescent="0.15">
      <c r="B44" s="140"/>
      <c r="C44" s="112"/>
      <c r="D44" s="112"/>
      <c r="E44" s="112"/>
      <c r="F44" s="144"/>
      <c r="G44" s="51" t="s">
        <v>64</v>
      </c>
      <c r="H44" s="70" t="s">
        <v>20</v>
      </c>
      <c r="I44" s="42">
        <f>F$42*0.01</f>
        <v>3.2000000000000005E-5</v>
      </c>
      <c r="J44" s="21">
        <v>0.01</v>
      </c>
      <c r="K44" s="22">
        <f t="shared" si="5"/>
        <v>6.7683937922576474E-5</v>
      </c>
      <c r="L44" s="23">
        <f t="shared" si="6"/>
        <v>67.683937922576476</v>
      </c>
      <c r="M44" s="171"/>
      <c r="N44" s="125"/>
    </row>
    <row r="45" spans="2:14" ht="15.75" thickBot="1" x14ac:dyDescent="0.2">
      <c r="B45" s="141"/>
      <c r="C45" s="113"/>
      <c r="D45" s="142"/>
      <c r="E45" s="142"/>
      <c r="F45" s="145"/>
      <c r="G45" s="52" t="s">
        <v>65</v>
      </c>
      <c r="H45" s="59" t="s">
        <v>31</v>
      </c>
      <c r="I45" s="43">
        <f>F$42*0.00015</f>
        <v>4.7999999999999996E-7</v>
      </c>
      <c r="J45" s="24">
        <v>1.5E-5</v>
      </c>
      <c r="K45" s="25">
        <f t="shared" si="0"/>
        <v>1.0152590688386469E-6</v>
      </c>
      <c r="L45" s="26">
        <f t="shared" si="4"/>
        <v>1.0152590688386469</v>
      </c>
      <c r="M45" s="172"/>
      <c r="N45" s="133"/>
    </row>
    <row r="46" spans="2:14" x14ac:dyDescent="0.15">
      <c r="B46" s="108">
        <v>5</v>
      </c>
      <c r="C46" s="111" t="s">
        <v>39</v>
      </c>
      <c r="D46" s="115" t="s">
        <v>18</v>
      </c>
      <c r="E46" s="115" t="s">
        <v>56</v>
      </c>
      <c r="F46" s="119">
        <v>0.24859999999999999</v>
      </c>
      <c r="G46" s="50" t="s">
        <v>32</v>
      </c>
      <c r="H46" s="27" t="s">
        <v>10</v>
      </c>
      <c r="I46" s="44">
        <f>F$46*0.05</f>
        <v>1.243E-2</v>
      </c>
      <c r="J46" s="28">
        <f t="shared" ref="J46:J51" si="7">I46/F$46</f>
        <v>0.05</v>
      </c>
      <c r="K46" s="29">
        <f t="shared" si="0"/>
        <v>2.6290979636800799E-2</v>
      </c>
      <c r="L46" s="83">
        <f t="shared" si="4"/>
        <v>26290.979636800799</v>
      </c>
      <c r="M46" s="123"/>
      <c r="N46" s="138"/>
    </row>
    <row r="47" spans="2:14" x14ac:dyDescent="0.15">
      <c r="B47" s="109"/>
      <c r="C47" s="112"/>
      <c r="D47" s="116"/>
      <c r="E47" s="116"/>
      <c r="F47" s="120"/>
      <c r="G47" s="51" t="s">
        <v>33</v>
      </c>
      <c r="H47" s="30" t="s">
        <v>19</v>
      </c>
      <c r="I47" s="42">
        <f>F$46*0.015</f>
        <v>3.7289999999999997E-3</v>
      </c>
      <c r="J47" s="21">
        <f t="shared" si="7"/>
        <v>1.4999999999999999E-2</v>
      </c>
      <c r="K47" s="22">
        <f t="shared" si="0"/>
        <v>7.8872938910402382E-3</v>
      </c>
      <c r="L47" s="23">
        <f t="shared" si="4"/>
        <v>7887.2938910402381</v>
      </c>
      <c r="M47" s="123"/>
      <c r="N47" s="138"/>
    </row>
    <row r="48" spans="2:14" x14ac:dyDescent="0.15">
      <c r="B48" s="109"/>
      <c r="C48" s="112"/>
      <c r="D48" s="116"/>
      <c r="E48" s="116"/>
      <c r="F48" s="120"/>
      <c r="G48" s="51" t="s">
        <v>34</v>
      </c>
      <c r="H48" s="51" t="s">
        <v>35</v>
      </c>
      <c r="I48" s="42">
        <f>F$46*0.05</f>
        <v>1.243E-2</v>
      </c>
      <c r="J48" s="21">
        <f t="shared" si="7"/>
        <v>0.05</v>
      </c>
      <c r="K48" s="22">
        <f t="shared" si="0"/>
        <v>2.6290979636800799E-2</v>
      </c>
      <c r="L48" s="23">
        <f t="shared" si="4"/>
        <v>26290.979636800799</v>
      </c>
      <c r="M48" s="123"/>
      <c r="N48" s="138"/>
    </row>
    <row r="49" spans="2:14" x14ac:dyDescent="0.15">
      <c r="B49" s="109"/>
      <c r="C49" s="112"/>
      <c r="D49" s="116"/>
      <c r="E49" s="116"/>
      <c r="F49" s="120"/>
      <c r="G49" s="51" t="s">
        <v>36</v>
      </c>
      <c r="H49" s="30" t="s">
        <v>10</v>
      </c>
      <c r="I49" s="42">
        <f>F$46*0.05</f>
        <v>1.243E-2</v>
      </c>
      <c r="J49" s="21">
        <f t="shared" si="7"/>
        <v>0.05</v>
      </c>
      <c r="K49" s="22">
        <f t="shared" si="0"/>
        <v>2.6290979636800799E-2</v>
      </c>
      <c r="L49" s="23">
        <f t="shared" si="4"/>
        <v>26290.979636800799</v>
      </c>
      <c r="M49" s="123"/>
      <c r="N49" s="138"/>
    </row>
    <row r="50" spans="2:14" x14ac:dyDescent="0.15">
      <c r="B50" s="109"/>
      <c r="C50" s="112"/>
      <c r="D50" s="116"/>
      <c r="E50" s="116"/>
      <c r="F50" s="120"/>
      <c r="G50" s="51" t="s">
        <v>21</v>
      </c>
      <c r="H50" s="51" t="s">
        <v>23</v>
      </c>
      <c r="I50" s="42">
        <f>F$46*0.003</f>
        <v>7.4580000000000002E-4</v>
      </c>
      <c r="J50" s="21">
        <f t="shared" si="7"/>
        <v>3.0000000000000001E-3</v>
      </c>
      <c r="K50" s="22">
        <f t="shared" si="0"/>
        <v>1.5774587782080478E-3</v>
      </c>
      <c r="L50" s="23">
        <f t="shared" si="4"/>
        <v>1577.4587782080478</v>
      </c>
      <c r="M50" s="123"/>
      <c r="N50" s="138"/>
    </row>
    <row r="51" spans="2:14" ht="15.75" thickBot="1" x14ac:dyDescent="0.2">
      <c r="B51" s="134"/>
      <c r="C51" s="112"/>
      <c r="D51" s="135"/>
      <c r="E51" s="135"/>
      <c r="F51" s="136"/>
      <c r="G51" s="55" t="s">
        <v>37</v>
      </c>
      <c r="H51" s="31" t="s">
        <v>38</v>
      </c>
      <c r="I51" s="40">
        <f>F$46*0.832</f>
        <v>0.20683519999999997</v>
      </c>
      <c r="J51" s="15">
        <f t="shared" si="7"/>
        <v>0.83199999999999996</v>
      </c>
      <c r="K51" s="16">
        <f t="shared" si="0"/>
        <v>0.4374819011563652</v>
      </c>
      <c r="L51" s="17">
        <f t="shared" si="4"/>
        <v>437481.90115636523</v>
      </c>
      <c r="M51" s="137"/>
      <c r="N51" s="139"/>
    </row>
    <row r="52" spans="2:14" ht="13.7" customHeight="1" x14ac:dyDescent="0.15">
      <c r="B52" s="107">
        <v>6</v>
      </c>
      <c r="C52" s="111" t="s">
        <v>45</v>
      </c>
      <c r="D52" s="114" t="s">
        <v>46</v>
      </c>
      <c r="E52" s="161" t="s">
        <v>66</v>
      </c>
      <c r="F52" s="143">
        <v>7.3700000000000002E-2</v>
      </c>
      <c r="G52" s="53" t="s">
        <v>47</v>
      </c>
      <c r="H52" s="53" t="s">
        <v>48</v>
      </c>
      <c r="I52" s="45">
        <f>F52*0.965</f>
        <v>7.1120500000000003E-2</v>
      </c>
      <c r="J52" s="18">
        <f>I52/F$52</f>
        <v>0.96499999999999997</v>
      </c>
      <c r="K52" s="19">
        <f t="shared" si="0"/>
        <v>0.15042860959445625</v>
      </c>
      <c r="L52" s="20">
        <f>K52*1000000</f>
        <v>150428.60959445624</v>
      </c>
      <c r="M52" s="122"/>
      <c r="N52" s="124"/>
    </row>
    <row r="53" spans="2:14" ht="13.7" customHeight="1" x14ac:dyDescent="0.15">
      <c r="B53" s="140"/>
      <c r="C53" s="112"/>
      <c r="D53" s="112"/>
      <c r="E53" s="162"/>
      <c r="F53" s="144"/>
      <c r="G53" s="82" t="s">
        <v>29</v>
      </c>
      <c r="H53" s="82" t="s">
        <v>49</v>
      </c>
      <c r="I53" s="46">
        <f>F52*0.03</f>
        <v>2.2109999999999999E-3</v>
      </c>
      <c r="J53" s="21">
        <f>I53/F$52</f>
        <v>0.03</v>
      </c>
      <c r="K53" s="22">
        <f t="shared" si="0"/>
        <v>4.6765370858380178E-3</v>
      </c>
      <c r="L53" s="23">
        <f>K53*1000000</f>
        <v>4676.5370858380174</v>
      </c>
      <c r="M53" s="123"/>
      <c r="N53" s="125"/>
    </row>
    <row r="54" spans="2:14" ht="15.75" thickBot="1" x14ac:dyDescent="0.2">
      <c r="B54" s="160"/>
      <c r="C54" s="113"/>
      <c r="D54" s="117"/>
      <c r="E54" s="157"/>
      <c r="F54" s="159"/>
      <c r="G54" s="52" t="s">
        <v>25</v>
      </c>
      <c r="H54" s="52" t="s">
        <v>50</v>
      </c>
      <c r="I54" s="47">
        <f>F52*0.005</f>
        <v>3.6850000000000001E-4</v>
      </c>
      <c r="J54" s="24">
        <f>I54/F$52</f>
        <v>5.0000000000000001E-3</v>
      </c>
      <c r="K54" s="25">
        <f t="shared" si="0"/>
        <v>7.7942284763966971E-4</v>
      </c>
      <c r="L54" s="26">
        <f>K54*1000000</f>
        <v>779.42284763966973</v>
      </c>
      <c r="M54" s="137"/>
      <c r="N54" s="133"/>
    </row>
    <row r="55" spans="2:14" ht="15.75" thickBot="1" x14ac:dyDescent="0.25">
      <c r="B55" s="153" t="s">
        <v>6</v>
      </c>
      <c r="C55" s="154"/>
      <c r="D55" s="155"/>
      <c r="E55" s="155"/>
      <c r="F55" s="76">
        <f>SUM(F9:F54)</f>
        <v>0.47278573000000002</v>
      </c>
      <c r="G55" s="4"/>
      <c r="H55" s="37"/>
      <c r="I55" s="38"/>
      <c r="J55" s="37"/>
      <c r="K55" s="48">
        <f>SUM(K9:K54)</f>
        <v>1.000000033841969</v>
      </c>
      <c r="L55" s="49">
        <f>SUM(L9:L54)</f>
        <v>1000000.0338419693</v>
      </c>
    </row>
    <row r="56" spans="2:14" x14ac:dyDescent="0.15">
      <c r="F56" s="32"/>
      <c r="G56" s="32"/>
    </row>
    <row r="57" spans="2:14" x14ac:dyDescent="0.15">
      <c r="F57" s="39"/>
    </row>
    <row r="59" spans="2:14" ht="14.25" customHeight="1" x14ac:dyDescent="0.15"/>
  </sheetData>
  <mergeCells count="67">
    <mergeCell ref="M20:M31"/>
    <mergeCell ref="N20:N31"/>
    <mergeCell ref="M34:M36"/>
    <mergeCell ref="N34:N36"/>
    <mergeCell ref="M17:M19"/>
    <mergeCell ref="N17:N19"/>
    <mergeCell ref="M52:M54"/>
    <mergeCell ref="N52:N54"/>
    <mergeCell ref="N10:N16"/>
    <mergeCell ref="M10:M16"/>
    <mergeCell ref="B55:E55"/>
    <mergeCell ref="E34:E36"/>
    <mergeCell ref="C10:C36"/>
    <mergeCell ref="B10:B36"/>
    <mergeCell ref="E20:E31"/>
    <mergeCell ref="D10:D36"/>
    <mergeCell ref="F34:F36"/>
    <mergeCell ref="B52:B54"/>
    <mergeCell ref="C52:C54"/>
    <mergeCell ref="D52:D54"/>
    <mergeCell ref="E52:E54"/>
    <mergeCell ref="F52:F54"/>
    <mergeCell ref="E10:E16"/>
    <mergeCell ref="F10:F16"/>
    <mergeCell ref="E17:E19"/>
    <mergeCell ref="F17:F19"/>
    <mergeCell ref="F20:F31"/>
    <mergeCell ref="N42:N45"/>
    <mergeCell ref="B46:B51"/>
    <mergeCell ref="C46:C51"/>
    <mergeCell ref="D46:D51"/>
    <mergeCell ref="E46:E51"/>
    <mergeCell ref="F46:F51"/>
    <mergeCell ref="M46:M51"/>
    <mergeCell ref="N46:N51"/>
    <mergeCell ref="B42:B45"/>
    <mergeCell ref="C42:C45"/>
    <mergeCell ref="D42:D45"/>
    <mergeCell ref="E42:E45"/>
    <mergeCell ref="F42:F45"/>
    <mergeCell ref="M42:M45"/>
    <mergeCell ref="N6:N8"/>
    <mergeCell ref="B37:B41"/>
    <mergeCell ref="C37:C41"/>
    <mergeCell ref="D37:D41"/>
    <mergeCell ref="E37:E41"/>
    <mergeCell ref="F37:F41"/>
    <mergeCell ref="M37:M41"/>
    <mergeCell ref="N37:N41"/>
    <mergeCell ref="H6:H8"/>
    <mergeCell ref="I6:I8"/>
    <mergeCell ref="J6:J8"/>
    <mergeCell ref="K6:K8"/>
    <mergeCell ref="L6:L8"/>
    <mergeCell ref="M6:M8"/>
    <mergeCell ref="B6:B8"/>
    <mergeCell ref="C6:C8"/>
    <mergeCell ref="J3:L3"/>
    <mergeCell ref="B4:D4"/>
    <mergeCell ref="E4:F4"/>
    <mergeCell ref="J4:L4"/>
    <mergeCell ref="D6:D8"/>
    <mergeCell ref="E6:E8"/>
    <mergeCell ref="F6:F8"/>
    <mergeCell ref="G6:G8"/>
    <mergeCell ref="B3:D3"/>
    <mergeCell ref="E3:F3"/>
  </mergeCells>
  <phoneticPr fontId="5" type="noConversion"/>
  <conditionalFormatting sqref="G11:G12 G14">
    <cfRule type="cellIs" dxfId="1" priority="2" stopIfTrue="1" operator="equal">
      <formula>#REF!</formula>
    </cfRule>
  </conditionalFormatting>
  <conditionalFormatting sqref="G13">
    <cfRule type="cellIs" dxfId="0" priority="1" stopIfTrue="1" operator="equal">
      <formula>#REF!</formula>
    </cfRule>
  </conditionalFormatting>
  <pageMargins left="0.75" right="0.75" top="1" bottom="1" header="0.5" footer="0.5"/>
  <pageSetup paperSize="9" scale="8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149" r:id="rId4">
          <objectPr defaultSize="0" autoPict="0" r:id="rId5">
            <anchor moveWithCells="1">
              <from>
                <xdr:col>13</xdr:col>
                <xdr:colOff>85725</xdr:colOff>
                <xdr:row>41</xdr:row>
                <xdr:rowOff>133350</xdr:rowOff>
              </from>
              <to>
                <xdr:col>13</xdr:col>
                <xdr:colOff>695325</xdr:colOff>
                <xdr:row>44</xdr:row>
                <xdr:rowOff>19050</xdr:rowOff>
              </to>
            </anchor>
          </objectPr>
        </oleObject>
      </mc:Choice>
      <mc:Fallback>
        <oleObject progId="Acrobat Document" dvAspect="DVASPECT_ICON" shapeId="2149" r:id="rId4"/>
      </mc:Fallback>
    </mc:AlternateContent>
    <mc:AlternateContent xmlns:mc="http://schemas.openxmlformats.org/markup-compatibility/2006">
      <mc:Choice Requires="x14">
        <oleObject progId="Acrobat Document" dvAspect="DVASPECT_ICON" shapeId="2151" r:id="rId6">
          <objectPr defaultSize="0" autoPict="0" r:id="rId7">
            <anchor moveWithCells="1">
              <from>
                <xdr:col>13</xdr:col>
                <xdr:colOff>142875</xdr:colOff>
                <xdr:row>11</xdr:row>
                <xdr:rowOff>38100</xdr:rowOff>
              </from>
              <to>
                <xdr:col>13</xdr:col>
                <xdr:colOff>628650</xdr:colOff>
                <xdr:row>13</xdr:row>
                <xdr:rowOff>19050</xdr:rowOff>
              </to>
            </anchor>
          </objectPr>
        </oleObject>
      </mc:Choice>
      <mc:Fallback>
        <oleObject progId="Acrobat Document" dvAspect="DVASPECT_ICON" shapeId="2151" r:id="rId6"/>
      </mc:Fallback>
    </mc:AlternateContent>
    <mc:AlternateContent xmlns:mc="http://schemas.openxmlformats.org/markup-compatibility/2006">
      <mc:Choice Requires="x14">
        <oleObject progId="Acrobat Document" dvAspect="DVASPECT_ICON" shapeId="2153" r:id="rId8">
          <objectPr defaultSize="0" autoPict="0" r:id="rId9">
            <anchor moveWithCells="1">
              <from>
                <xdr:col>13</xdr:col>
                <xdr:colOff>152400</xdr:colOff>
                <xdr:row>16</xdr:row>
                <xdr:rowOff>104775</xdr:rowOff>
              </from>
              <to>
                <xdr:col>13</xdr:col>
                <xdr:colOff>638175</xdr:colOff>
                <xdr:row>18</xdr:row>
                <xdr:rowOff>95250</xdr:rowOff>
              </to>
            </anchor>
          </objectPr>
        </oleObject>
      </mc:Choice>
      <mc:Fallback>
        <oleObject progId="Acrobat Document" dvAspect="DVASPECT_ICON" shapeId="2153" r:id="rId8"/>
      </mc:Fallback>
    </mc:AlternateContent>
    <mc:AlternateContent xmlns:mc="http://schemas.openxmlformats.org/markup-compatibility/2006">
      <mc:Choice Requires="x14">
        <oleObject progId="Acrobat Document" dvAspect="DVASPECT_ICON" shapeId="2155" r:id="rId10">
          <objectPr defaultSize="0" autoPict="0" r:id="rId11">
            <anchor moveWithCells="1">
              <from>
                <xdr:col>13</xdr:col>
                <xdr:colOff>180975</xdr:colOff>
                <xdr:row>24</xdr:row>
                <xdr:rowOff>152400</xdr:rowOff>
              </from>
              <to>
                <xdr:col>13</xdr:col>
                <xdr:colOff>666750</xdr:colOff>
                <xdr:row>26</xdr:row>
                <xdr:rowOff>0</xdr:rowOff>
              </to>
            </anchor>
          </objectPr>
        </oleObject>
      </mc:Choice>
      <mc:Fallback>
        <oleObject progId="Acrobat Document" dvAspect="DVASPECT_ICON" shapeId="2155" r:id="rId10"/>
      </mc:Fallback>
    </mc:AlternateContent>
    <mc:AlternateContent xmlns:mc="http://schemas.openxmlformats.org/markup-compatibility/2006">
      <mc:Choice Requires="x14">
        <oleObject progId="Acrobat Document" dvAspect="DVASPECT_ICON" shapeId="2157" r:id="rId12">
          <objectPr defaultSize="0" autoPict="0" r:id="rId13">
            <anchor moveWithCells="1">
              <from>
                <xdr:col>13</xdr:col>
                <xdr:colOff>180975</xdr:colOff>
                <xdr:row>31</xdr:row>
                <xdr:rowOff>38100</xdr:rowOff>
              </from>
              <to>
                <xdr:col>13</xdr:col>
                <xdr:colOff>533400</xdr:colOff>
                <xdr:row>32</xdr:row>
                <xdr:rowOff>0</xdr:rowOff>
              </to>
            </anchor>
          </objectPr>
        </oleObject>
      </mc:Choice>
      <mc:Fallback>
        <oleObject progId="Acrobat Document" dvAspect="DVASPECT_ICON" shapeId="2157" r:id="rId12"/>
      </mc:Fallback>
    </mc:AlternateContent>
    <mc:AlternateContent xmlns:mc="http://schemas.openxmlformats.org/markup-compatibility/2006">
      <mc:Choice Requires="x14">
        <oleObject progId="Acrobat Document" dvAspect="DVASPECT_ICON" shapeId="2159" r:id="rId14">
          <objectPr defaultSize="0" autoPict="0" r:id="rId15">
            <anchor moveWithCells="1">
              <from>
                <xdr:col>13</xdr:col>
                <xdr:colOff>209550</xdr:colOff>
                <xdr:row>32</xdr:row>
                <xdr:rowOff>76200</xdr:rowOff>
              </from>
              <to>
                <xdr:col>13</xdr:col>
                <xdr:colOff>523875</xdr:colOff>
                <xdr:row>33</xdr:row>
                <xdr:rowOff>0</xdr:rowOff>
              </to>
            </anchor>
          </objectPr>
        </oleObject>
      </mc:Choice>
      <mc:Fallback>
        <oleObject progId="Acrobat Document" dvAspect="DVASPECT_ICON" shapeId="2159" r:id="rId14"/>
      </mc:Fallback>
    </mc:AlternateContent>
    <mc:AlternateContent xmlns:mc="http://schemas.openxmlformats.org/markup-compatibility/2006">
      <mc:Choice Requires="x14">
        <oleObject progId="Acrobat Document" dvAspect="DVASPECT_ICON" shapeId="2161" r:id="rId16">
          <objectPr defaultSize="0" autoPict="0" r:id="rId17">
            <anchor moveWithCells="1">
              <from>
                <xdr:col>13</xdr:col>
                <xdr:colOff>114300</xdr:colOff>
                <xdr:row>33</xdr:row>
                <xdr:rowOff>104775</xdr:rowOff>
              </from>
              <to>
                <xdr:col>13</xdr:col>
                <xdr:colOff>590550</xdr:colOff>
                <xdr:row>35</xdr:row>
                <xdr:rowOff>76200</xdr:rowOff>
              </to>
            </anchor>
          </objectPr>
        </oleObject>
      </mc:Choice>
      <mc:Fallback>
        <oleObject progId="Acrobat Document" dvAspect="DVASPECT_ICON" shapeId="2161" r:id="rId16"/>
      </mc:Fallback>
    </mc:AlternateContent>
    <mc:AlternateContent xmlns:mc="http://schemas.openxmlformats.org/markup-compatibility/2006">
      <mc:Choice Requires="x14">
        <oleObject progId="Acrobat Document" dvAspect="DVASPECT_ICON" shapeId="2176" r:id="rId18">
          <objectPr defaultSize="0" autoPict="0" r:id="rId19">
            <anchor moveWithCells="1">
              <from>
                <xdr:col>13</xdr:col>
                <xdr:colOff>171450</xdr:colOff>
                <xdr:row>37</xdr:row>
                <xdr:rowOff>152400</xdr:rowOff>
              </from>
              <to>
                <xdr:col>13</xdr:col>
                <xdr:colOff>638175</xdr:colOff>
                <xdr:row>39</xdr:row>
                <xdr:rowOff>171450</xdr:rowOff>
              </to>
            </anchor>
          </objectPr>
        </oleObject>
      </mc:Choice>
      <mc:Fallback>
        <oleObject progId="Acrobat Document" dvAspect="DVASPECT_ICON" shapeId="2176" r:id="rId18"/>
      </mc:Fallback>
    </mc:AlternateContent>
    <mc:AlternateContent xmlns:mc="http://schemas.openxmlformats.org/markup-compatibility/2006">
      <mc:Choice Requires="x14">
        <oleObject progId="Acrobat Document" dvAspect="DVASPECT_ICON" shapeId="2178" r:id="rId20">
          <objectPr defaultSize="0" autoPict="0" r:id="rId21">
            <anchor moveWithCells="1">
              <from>
                <xdr:col>13</xdr:col>
                <xdr:colOff>123825</xdr:colOff>
                <xdr:row>46</xdr:row>
                <xdr:rowOff>142875</xdr:rowOff>
              </from>
              <to>
                <xdr:col>13</xdr:col>
                <xdr:colOff>704850</xdr:colOff>
                <xdr:row>48</xdr:row>
                <xdr:rowOff>171450</xdr:rowOff>
              </to>
            </anchor>
          </objectPr>
        </oleObject>
      </mc:Choice>
      <mc:Fallback>
        <oleObject progId="Acrobat Document" dvAspect="DVASPECT_ICON" shapeId="2178" r:id="rId20"/>
      </mc:Fallback>
    </mc:AlternateContent>
    <mc:AlternateContent xmlns:mc="http://schemas.openxmlformats.org/markup-compatibility/2006">
      <mc:Choice Requires="x14">
        <oleObject progId="Acrobat Document" dvAspect="DVASPECT_ICON" shapeId="2180" r:id="rId22">
          <objectPr defaultSize="0" autoPict="0" r:id="rId23">
            <anchor moveWithCells="1">
              <from>
                <xdr:col>13</xdr:col>
                <xdr:colOff>104775</xdr:colOff>
                <xdr:row>51</xdr:row>
                <xdr:rowOff>85725</xdr:rowOff>
              </from>
              <to>
                <xdr:col>13</xdr:col>
                <xdr:colOff>628650</xdr:colOff>
                <xdr:row>53</xdr:row>
                <xdr:rowOff>133350</xdr:rowOff>
              </to>
            </anchor>
          </objectPr>
        </oleObject>
      </mc:Choice>
      <mc:Fallback>
        <oleObject progId="Acrobat Document" dvAspect="DVASPECT_ICON" shapeId="2180" r:id="rId22"/>
      </mc:Fallback>
    </mc:AlternateContent>
    <mc:AlternateContent xmlns:mc="http://schemas.openxmlformats.org/markup-compatibility/2006">
      <mc:Choice Requires="x14">
        <oleObject progId="포장기 셸 개체" dvAspect="DVASPECT_ICON" shapeId="2192" r:id="rId24">
          <objectPr defaultSize="0" autoPict="0" r:id="rId25">
            <anchor moveWithCells="1">
              <from>
                <xdr:col>12</xdr:col>
                <xdr:colOff>209550</xdr:colOff>
                <xdr:row>11</xdr:row>
                <xdr:rowOff>47625</xdr:rowOff>
              </from>
              <to>
                <xdr:col>12</xdr:col>
                <xdr:colOff>733425</xdr:colOff>
                <xdr:row>13</xdr:row>
                <xdr:rowOff>57150</xdr:rowOff>
              </to>
            </anchor>
          </objectPr>
        </oleObject>
      </mc:Choice>
      <mc:Fallback>
        <oleObject progId="포장기 셸 개체" dvAspect="DVASPECT_ICON" shapeId="2192" r:id="rId24"/>
      </mc:Fallback>
    </mc:AlternateContent>
    <mc:AlternateContent xmlns:mc="http://schemas.openxmlformats.org/markup-compatibility/2006">
      <mc:Choice Requires="x14">
        <oleObject progId="포장기 셸 개체" dvAspect="DVASPECT_ICON" shapeId="2194" r:id="rId26">
          <objectPr defaultSize="0" autoPict="0" r:id="rId27">
            <anchor moveWithCells="1">
              <from>
                <xdr:col>12</xdr:col>
                <xdr:colOff>209550</xdr:colOff>
                <xdr:row>16</xdr:row>
                <xdr:rowOff>95250</xdr:rowOff>
              </from>
              <to>
                <xdr:col>12</xdr:col>
                <xdr:colOff>714375</xdr:colOff>
                <xdr:row>18</xdr:row>
                <xdr:rowOff>104775</xdr:rowOff>
              </to>
            </anchor>
          </objectPr>
        </oleObject>
      </mc:Choice>
      <mc:Fallback>
        <oleObject progId="포장기 셸 개체" dvAspect="DVASPECT_ICON" shapeId="2194" r:id="rId26"/>
      </mc:Fallback>
    </mc:AlternateContent>
    <mc:AlternateContent xmlns:mc="http://schemas.openxmlformats.org/markup-compatibility/2006">
      <mc:Choice Requires="x14">
        <oleObject progId="포장기 셸 개체" dvAspect="DVASPECT_ICON" shapeId="2195" r:id="rId28">
          <objectPr defaultSize="0" autoPict="0" r:id="rId29">
            <anchor moveWithCells="1">
              <from>
                <xdr:col>12</xdr:col>
                <xdr:colOff>228600</xdr:colOff>
                <xdr:row>24</xdr:row>
                <xdr:rowOff>95250</xdr:rowOff>
              </from>
              <to>
                <xdr:col>12</xdr:col>
                <xdr:colOff>695325</xdr:colOff>
                <xdr:row>25</xdr:row>
                <xdr:rowOff>257175</xdr:rowOff>
              </to>
            </anchor>
          </objectPr>
        </oleObject>
      </mc:Choice>
      <mc:Fallback>
        <oleObject progId="포장기 셸 개체" dvAspect="DVASPECT_ICON" shapeId="2195" r:id="rId28"/>
      </mc:Fallback>
    </mc:AlternateContent>
    <mc:AlternateContent xmlns:mc="http://schemas.openxmlformats.org/markup-compatibility/2006">
      <mc:Choice Requires="x14">
        <oleObject progId="Acrobat Document" dvAspect="DVASPECT_ICON" shapeId="2196" r:id="rId30">
          <objectPr defaultSize="0" autoPict="0" r:id="rId31">
            <anchor moveWithCells="1">
              <from>
                <xdr:col>12</xdr:col>
                <xdr:colOff>276225</xdr:colOff>
                <xdr:row>31</xdr:row>
                <xdr:rowOff>38100</xdr:rowOff>
              </from>
              <to>
                <xdr:col>12</xdr:col>
                <xdr:colOff>638175</xdr:colOff>
                <xdr:row>31</xdr:row>
                <xdr:rowOff>304800</xdr:rowOff>
              </to>
            </anchor>
          </objectPr>
        </oleObject>
      </mc:Choice>
      <mc:Fallback>
        <oleObject progId="Acrobat Document" dvAspect="DVASPECT_ICON" shapeId="2196" r:id="rId30"/>
      </mc:Fallback>
    </mc:AlternateContent>
    <mc:AlternateContent xmlns:mc="http://schemas.openxmlformats.org/markup-compatibility/2006">
      <mc:Choice Requires="x14">
        <oleObject progId="Acrobat Document" dvAspect="DVASPECT_ICON" shapeId="2197" r:id="rId32">
          <objectPr defaultSize="0" autoPict="0" r:id="rId33">
            <anchor moveWithCells="1">
              <from>
                <xdr:col>12</xdr:col>
                <xdr:colOff>295275</xdr:colOff>
                <xdr:row>32</xdr:row>
                <xdr:rowOff>57150</xdr:rowOff>
              </from>
              <to>
                <xdr:col>12</xdr:col>
                <xdr:colOff>647700</xdr:colOff>
                <xdr:row>32</xdr:row>
                <xdr:rowOff>323850</xdr:rowOff>
              </to>
            </anchor>
          </objectPr>
        </oleObject>
      </mc:Choice>
      <mc:Fallback>
        <oleObject progId="Acrobat Document" dvAspect="DVASPECT_ICON" shapeId="2197" r:id="rId32"/>
      </mc:Fallback>
    </mc:AlternateContent>
    <mc:AlternateContent xmlns:mc="http://schemas.openxmlformats.org/markup-compatibility/2006">
      <mc:Choice Requires="x14">
        <oleObject progId="Acrobat Document" dvAspect="DVASPECT_ICON" shapeId="2198" r:id="rId34">
          <objectPr defaultSize="0" autoPict="0" r:id="rId35">
            <anchor moveWithCells="1">
              <from>
                <xdr:col>12</xdr:col>
                <xdr:colOff>228600</xdr:colOff>
                <xdr:row>33</xdr:row>
                <xdr:rowOff>114300</xdr:rowOff>
              </from>
              <to>
                <xdr:col>12</xdr:col>
                <xdr:colOff>733425</xdr:colOff>
                <xdr:row>35</xdr:row>
                <xdr:rowOff>114300</xdr:rowOff>
              </to>
            </anchor>
          </objectPr>
        </oleObject>
      </mc:Choice>
      <mc:Fallback>
        <oleObject progId="Acrobat Document" dvAspect="DVASPECT_ICON" shapeId="2198" r:id="rId34"/>
      </mc:Fallback>
    </mc:AlternateContent>
    <mc:AlternateContent xmlns:mc="http://schemas.openxmlformats.org/markup-compatibility/2006">
      <mc:Choice Requires="x14">
        <oleObject progId="포장기 셸 개체" dvAspect="DVASPECT_ICON" shapeId="2199" r:id="rId36">
          <objectPr defaultSize="0" autoPict="0" r:id="rId37">
            <anchor moveWithCells="1">
              <from>
                <xdr:col>12</xdr:col>
                <xdr:colOff>238125</xdr:colOff>
                <xdr:row>37</xdr:row>
                <xdr:rowOff>57150</xdr:rowOff>
              </from>
              <to>
                <xdr:col>12</xdr:col>
                <xdr:colOff>752475</xdr:colOff>
                <xdr:row>39</xdr:row>
                <xdr:rowOff>104775</xdr:rowOff>
              </to>
            </anchor>
          </objectPr>
        </oleObject>
      </mc:Choice>
      <mc:Fallback>
        <oleObject progId="포장기 셸 개체" dvAspect="DVASPECT_ICON" shapeId="2199" r:id="rId36"/>
      </mc:Fallback>
    </mc:AlternateContent>
    <mc:AlternateContent xmlns:mc="http://schemas.openxmlformats.org/markup-compatibility/2006">
      <mc:Choice Requires="x14">
        <oleObject progId="포장기 셸 개체" dvAspect="DVASPECT_ICON" shapeId="2200" r:id="rId38">
          <objectPr defaultSize="0" autoPict="0" r:id="rId39">
            <anchor moveWithCells="1">
              <from>
                <xdr:col>12</xdr:col>
                <xdr:colOff>219075</xdr:colOff>
                <xdr:row>46</xdr:row>
                <xdr:rowOff>180975</xdr:rowOff>
              </from>
              <to>
                <xdr:col>12</xdr:col>
                <xdr:colOff>742950</xdr:colOff>
                <xdr:row>49</xdr:row>
                <xdr:rowOff>0</xdr:rowOff>
              </to>
            </anchor>
          </objectPr>
        </oleObject>
      </mc:Choice>
      <mc:Fallback>
        <oleObject progId="포장기 셸 개체" dvAspect="DVASPECT_ICON" shapeId="2200" r:id="rId38"/>
      </mc:Fallback>
    </mc:AlternateContent>
    <mc:AlternateContent xmlns:mc="http://schemas.openxmlformats.org/markup-compatibility/2006">
      <mc:Choice Requires="x14">
        <oleObject progId="포장기 셸 개체" dvAspect="DVASPECT_ICON" shapeId="2201" r:id="rId40">
          <objectPr defaultSize="0" autoPict="0" r:id="rId41">
            <anchor moveWithCells="1">
              <from>
                <xdr:col>12</xdr:col>
                <xdr:colOff>276225</xdr:colOff>
                <xdr:row>51</xdr:row>
                <xdr:rowOff>76200</xdr:rowOff>
              </from>
              <to>
                <xdr:col>12</xdr:col>
                <xdr:colOff>771525</xdr:colOff>
                <xdr:row>53</xdr:row>
                <xdr:rowOff>104775</xdr:rowOff>
              </to>
            </anchor>
          </objectPr>
        </oleObject>
      </mc:Choice>
      <mc:Fallback>
        <oleObject progId="포장기 셸 개체" dvAspect="DVASPECT_ICON" shapeId="2201" r:id="rId40"/>
      </mc:Fallback>
    </mc:AlternateContent>
    <mc:AlternateContent xmlns:mc="http://schemas.openxmlformats.org/markup-compatibility/2006">
      <mc:Choice Requires="x14">
        <oleObject progId="Acrobat Document" dvAspect="DVASPECT_ICON" shapeId="2202" r:id="rId42">
          <objectPr defaultSize="0" autoPict="0" r:id="rId43">
            <anchor moveWithCells="1">
              <from>
                <xdr:col>12</xdr:col>
                <xdr:colOff>209550</xdr:colOff>
                <xdr:row>41</xdr:row>
                <xdr:rowOff>142875</xdr:rowOff>
              </from>
              <to>
                <xdr:col>12</xdr:col>
                <xdr:colOff>752475</xdr:colOff>
                <xdr:row>43</xdr:row>
                <xdr:rowOff>171450</xdr:rowOff>
              </to>
            </anchor>
          </objectPr>
        </oleObject>
      </mc:Choice>
      <mc:Fallback>
        <oleObject progId="Acrobat Document" dvAspect="DVASPECT_ICON" shapeId="2202" r:id="rId4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XS3-PM2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hungry</dc:creator>
  <cp:lastModifiedBy>김시현-품질(SH Kim-SIG)</cp:lastModifiedBy>
  <dcterms:created xsi:type="dcterms:W3CDTF">2009-10-26T23:12:38Z</dcterms:created>
  <dcterms:modified xsi:type="dcterms:W3CDTF">2026-04-27T06:36:25Z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2026-05-01</vt:lpwstr>
  </property>
  <property pid="7" fmtid="{D5CDD505-2E9C-101B-9397-08002B2CF9AE}" name="CogniDox_Partnum">
    <vt:lpwstr>XM-014500-UN</vt:lpwstr>
  </property>
  <property pid="8" fmtid="{D5CDD505-2E9C-101B-9397-08002B2CF9AE}" name="CogniDox_Version">
    <vt:lpwstr>5</vt:lpwstr>
  </property>
  <property pid="9" fmtid="{D5CDD505-2E9C-101B-9397-08002B2CF9AE}" name="CogniDoxKey_Value">
    <vt:lpwstr>yeZPavijFmpGz26XTPva53kNAy8</vt:lpwstr>
  </property>
  <property pid="11" fmtid="{D5CDD505-2E9C-101B-9397-08002B2CF9AE}" name="CogniDox_Title">
    <vt:lpwstr>XS3-PM2-FB265 xcore.ai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Is Tools">
    <vt:bool>false</vt:bool>
  </property>
  <property pid="15" fmtid="{D5CDD505-2E9C-101B-9397-08002B2CF9AE}" name="CogniDox_Meta_Auto-update">
    <vt:bool>false</vt:bool>
  </property>
  <property pid="16" fmtid="{D5CDD505-2E9C-101B-9397-08002B2CF9AE}" name="CogniDox_Meta_Published URL">
    <vt:lpwstr>/published/</vt:lpwstr>
  </property>
</Properties>
</file>