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43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Customer\XMOS\ICP\"/>
    </mc:Choice>
  </mc:AlternateContent>
  <xr:revisionPtr revIDLastSave="0" documentId="13_ncr:1_{5E99F9FA-3577-42B8-ABAA-30A5C2AF50C8}" xr6:coauthVersionLast="47" xr6:coauthVersionMax="47" xr10:uidLastSave="{00000000-0000-0000-0000-000000000000}"/>
  <bookViews>
    <workbookView xWindow="-28920" yWindow="-120" windowWidth="29040" windowHeight="16440" tabRatio="681" xr2:uid="{00000000-000D-0000-FFFF-FFFF00000000}"/>
  </bookViews>
  <sheets>
    <sheet name="XS3-PM2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53" i="9" l="1"/>
  <c r="I46" i="9"/>
  <c r="I44" i="9"/>
  <c r="I39" i="9"/>
  <c r="I37" i="9"/>
  <c r="I36" i="9"/>
  <c r="I32" i="9"/>
  <c r="I33" i="9"/>
  <c r="I31" i="9"/>
  <c r="I29" i="9"/>
  <c r="I28" i="9"/>
  <c r="I10" i="9"/>
  <c r="F52" i="9"/>
  <c r="I54" i="9" s="1"/>
  <c r="F51" i="9"/>
  <c r="I51" i="9" s="1"/>
  <c r="F50" i="9"/>
  <c r="I50" i="9" s="1"/>
  <c r="F38" i="9"/>
  <c r="I42" i="9" s="1"/>
  <c r="F35" i="9"/>
  <c r="I35" i="9" s="1"/>
  <c r="F28" i="9"/>
  <c r="I30" i="9" s="1"/>
  <c r="I40" i="9" l="1"/>
  <c r="I47" i="9"/>
  <c r="I43" i="9"/>
  <c r="I48" i="9"/>
  <c r="I34" i="9"/>
  <c r="I45" i="9"/>
  <c r="I49" i="9"/>
  <c r="I52" i="9"/>
  <c r="I41" i="9"/>
  <c r="I38" i="9"/>
  <c r="I18" i="9"/>
  <c r="I17" i="9"/>
  <c r="I16" i="9"/>
  <c r="I15" i="9"/>
  <c r="I9" i="9"/>
  <c r="I27" i="9" l="1"/>
  <c r="J27" i="9" s="1"/>
  <c r="I26" i="9"/>
  <c r="J26" i="9" s="1"/>
  <c r="I25" i="9"/>
  <c r="J25" i="9" s="1"/>
  <c r="I24" i="9"/>
  <c r="J24" i="9" s="1"/>
  <c r="I23" i="9"/>
  <c r="J23" i="9" s="1"/>
  <c r="I22" i="9"/>
  <c r="J22" i="9" s="1"/>
  <c r="I21" i="9"/>
  <c r="J21" i="9" s="1"/>
  <c r="I20" i="9"/>
  <c r="J20" i="9" s="1"/>
  <c r="I19" i="9"/>
  <c r="J19" i="9" s="1"/>
  <c r="I14" i="9"/>
  <c r="I13" i="9"/>
  <c r="I12" i="9"/>
  <c r="J12" i="9" s="1"/>
  <c r="I11" i="9"/>
  <c r="J11" i="9" s="1"/>
  <c r="J14" i="9" l="1"/>
  <c r="F55" i="9"/>
  <c r="J13" i="9"/>
  <c r="K32" i="9" l="1"/>
  <c r="L32" i="9" s="1"/>
  <c r="K51" i="9"/>
  <c r="L51" i="9" s="1"/>
  <c r="K33" i="9"/>
  <c r="L33" i="9" s="1"/>
  <c r="K39" i="9"/>
  <c r="L39" i="9" s="1"/>
  <c r="K54" i="9"/>
  <c r="L54" i="9" s="1"/>
  <c r="K46" i="9"/>
  <c r="L46" i="9" s="1"/>
  <c r="K50" i="9"/>
  <c r="L50" i="9" s="1"/>
  <c r="K29" i="9"/>
  <c r="L29" i="9" s="1"/>
  <c r="K37" i="9"/>
  <c r="L37" i="9" s="1"/>
  <c r="K28" i="9"/>
  <c r="L28" i="9" s="1"/>
  <c r="K31" i="9"/>
  <c r="L31" i="9" s="1"/>
  <c r="K44" i="9"/>
  <c r="L44" i="9" s="1"/>
  <c r="K36" i="9"/>
  <c r="L36" i="9" s="1"/>
  <c r="K30" i="9"/>
  <c r="L30" i="9" s="1"/>
  <c r="K53" i="9"/>
  <c r="L53" i="9" s="1"/>
  <c r="K42" i="9"/>
  <c r="L42" i="9" s="1"/>
  <c r="K35" i="9"/>
  <c r="L35" i="9" s="1"/>
  <c r="K45" i="9"/>
  <c r="L45" i="9" s="1"/>
  <c r="K40" i="9"/>
  <c r="L40" i="9" s="1"/>
  <c r="K49" i="9"/>
  <c r="L49" i="9" s="1"/>
  <c r="K41" i="9"/>
  <c r="L41" i="9" s="1"/>
  <c r="K43" i="9"/>
  <c r="L43" i="9" s="1"/>
  <c r="K34" i="9"/>
  <c r="L34" i="9" s="1"/>
  <c r="K48" i="9"/>
  <c r="L48" i="9" s="1"/>
  <c r="K47" i="9"/>
  <c r="L47" i="9" s="1"/>
  <c r="K52" i="9"/>
  <c r="L52" i="9" s="1"/>
  <c r="K38" i="9"/>
  <c r="L38" i="9" s="1"/>
  <c r="K16" i="9"/>
  <c r="L16" i="9" s="1"/>
  <c r="K17" i="9"/>
  <c r="L17" i="9" s="1"/>
  <c r="K27" i="9"/>
  <c r="L27" i="9" s="1"/>
  <c r="K15" i="9"/>
  <c r="L15" i="9" s="1"/>
  <c r="E4" i="9"/>
  <c r="K20" i="9"/>
  <c r="L20" i="9" s="1"/>
  <c r="K11" i="9"/>
  <c r="L11" i="9" s="1"/>
  <c r="K24" i="9"/>
  <c r="L24" i="9" s="1"/>
  <c r="K22" i="9"/>
  <c r="L22" i="9" s="1"/>
  <c r="K18" i="9"/>
  <c r="L18" i="9" s="1"/>
  <c r="K12" i="9"/>
  <c r="L12" i="9" s="1"/>
  <c r="K13" i="9"/>
  <c r="L13" i="9" s="1"/>
  <c r="K26" i="9"/>
  <c r="L26" i="9" s="1"/>
  <c r="K23" i="9"/>
  <c r="L23" i="9" s="1"/>
  <c r="K25" i="9"/>
  <c r="L25" i="9" s="1"/>
  <c r="K21" i="9"/>
  <c r="L21" i="9" s="1"/>
  <c r="K19" i="9"/>
  <c r="L19" i="9" s="1"/>
  <c r="K14" i="9"/>
  <c r="L14" i="9" s="1"/>
  <c r="J9" i="9" l="1"/>
  <c r="K9" i="9"/>
  <c r="L9" i="9" s="1"/>
  <c r="K10" i="9"/>
  <c r="K55" i="9" s="1"/>
  <c r="J10" i="9"/>
  <c r="L10" i="9" l="1"/>
  <c r="L55" i="9" s="1"/>
</calcChain>
</file>

<file path=xl/sharedStrings.xml><?xml version="1.0" encoding="utf-8"?>
<sst xmlns="http://schemas.openxmlformats.org/spreadsheetml/2006/main" count="139" uniqueCount="119">
  <si>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</si>
  <si>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</si>
  <si>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</si>
  <si>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</si>
  <si>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</si>
  <si>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</si>
  <si>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</si>
  <si>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</si>
  <si>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</si>
  <si>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</si>
  <si>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</si>
  <si>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</si>
  <si>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</si>
  <si>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</si>
  <si>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</si>
  <si>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</si>
  <si>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</si>
  <si>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</si>
  <si>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</si>
  <si>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</si>
  <si>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7440-57-5</t>
    <phoneticPr fontId="5" type="noConversion"/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</si>
  <si>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</si>
  <si>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</si>
  <si>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</si>
  <si>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Customer</t>
    <phoneticPr fontId="7" type="noConversion"/>
  </si>
  <si>
    <t>Copper(Cu)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</si>
  <si>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</si>
  <si>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</si>
  <si>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</si>
  <si>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</si>
  <si>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</si>
  <si>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</si>
  <si>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</si>
  <si>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</si>
  <si>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</si>
  <si>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</si>
  <si>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</si>
  <si>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</si>
  <si>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</si>
  <si>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</si>
  <si>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</si>
  <si>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</si>
  <si>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Epoxy resin</t>
    <phoneticPr fontId="5" type="noConversion"/>
  </si>
  <si>
    <t>Acrylic resin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</si>
  <si>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</si>
  <si>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</si>
  <si>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</si>
  <si>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</si>
  <si>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</si>
  <si>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</si>
  <si>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</si>
  <si>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</si>
  <si>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</si>
  <si>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Bonding Wire</t>
    <phoneticPr fontId="5" type="noConversion"/>
  </si>
  <si>
    <t>Epoxy</t>
    <phoneticPr fontId="6" type="noConversion"/>
  </si>
  <si>
    <t>-</t>
    <phoneticPr fontId="5" type="noConversion"/>
  </si>
  <si>
    <t>EME G750C</t>
    <phoneticPr fontId="6" type="noConversion"/>
  </si>
  <si>
    <t>2100A</t>
    <phoneticPr fontId="6" type="noConversion"/>
  </si>
  <si>
    <t>XS3-PM2-FB265</t>
    <phoneticPr fontId="5" type="noConversion"/>
  </si>
  <si>
    <t>MKE</t>
    <phoneticPr fontId="5" type="noConversion"/>
  </si>
  <si>
    <t xml:space="preserve">CU WIRE 0.7MIL PD(AU) </t>
    <phoneticPr fontId="5" type="noConversion"/>
  </si>
  <si>
    <t>Copper</t>
    <phoneticPr fontId="4" type="noConversion"/>
  </si>
  <si>
    <t>Palladium</t>
    <phoneticPr fontId="5" type="noConversion"/>
  </si>
  <si>
    <t>7440-05-3</t>
    <phoneticPr fontId="5" type="noConversion"/>
  </si>
  <si>
    <t>Gold</t>
    <phoneticPr fontId="4" type="noConversion"/>
  </si>
  <si>
    <t>Silver</t>
    <phoneticPr fontId="5" type="noConversion"/>
  </si>
  <si>
    <t>0.40mm 
SAC305</t>
    <phoneticPr fontId="5" type="noConversion"/>
  </si>
  <si>
    <t>Substrate</t>
    <phoneticPr fontId="5" type="noConversion"/>
  </si>
  <si>
    <t>KCC</t>
    <phoneticPr fontId="5" type="noConversion"/>
  </si>
  <si>
    <t>Core</t>
    <phoneticPr fontId="5" type="noConversion"/>
  </si>
  <si>
    <t>Copper Foil</t>
    <phoneticPr fontId="5" type="noConversion"/>
  </si>
  <si>
    <t>SR</t>
    <phoneticPr fontId="5" type="noConversion"/>
  </si>
  <si>
    <t>Ni plating</t>
    <phoneticPr fontId="5" type="noConversion"/>
  </si>
  <si>
    <t>Au plating</t>
    <phoneticPr fontId="5" type="noConversion"/>
  </si>
  <si>
    <t>Cu plating</t>
    <phoneticPr fontId="5" type="noConversion"/>
  </si>
  <si>
    <t>Glass cloth</t>
    <phoneticPr fontId="5" type="noConversion"/>
  </si>
  <si>
    <t>Copper</t>
    <phoneticPr fontId="5" type="noConversion"/>
  </si>
  <si>
    <t>Epoxy</t>
    <phoneticPr fontId="5" type="noConversion"/>
  </si>
  <si>
    <t>Heat Resistant Resin</t>
    <phoneticPr fontId="5" type="noConversion"/>
  </si>
  <si>
    <t>Silica Filler</t>
    <phoneticPr fontId="5" type="noConversion"/>
  </si>
  <si>
    <t>Resistant Epoxy Resin</t>
    <phoneticPr fontId="5" type="noConversion"/>
  </si>
  <si>
    <t>Metal Hydroxide</t>
    <phoneticPr fontId="5" type="noConversion"/>
  </si>
  <si>
    <t>65997-17-3</t>
    <phoneticPr fontId="5" type="noConversion"/>
  </si>
  <si>
    <t>7440-50-8</t>
    <phoneticPr fontId="5" type="noConversion"/>
  </si>
  <si>
    <t>28906-96-9</t>
    <phoneticPr fontId="5" type="noConversion"/>
  </si>
  <si>
    <t>25722-66-1</t>
    <phoneticPr fontId="5" type="noConversion"/>
  </si>
  <si>
    <t>7631-86-9</t>
    <phoneticPr fontId="5" type="noConversion"/>
  </si>
  <si>
    <t>223769-10-6</t>
    <phoneticPr fontId="5" type="noConversion"/>
  </si>
  <si>
    <t>1318-23-6</t>
    <phoneticPr fontId="5" type="noConversion"/>
  </si>
  <si>
    <t>Cu</t>
    <phoneticPr fontId="5" type="noConversion"/>
  </si>
  <si>
    <t>Chromium</t>
    <phoneticPr fontId="5" type="noConversion"/>
  </si>
  <si>
    <t>7440-66-6</t>
    <phoneticPr fontId="5" type="noConversion"/>
  </si>
  <si>
    <t>7440-47-3</t>
    <phoneticPr fontId="5" type="noConversion"/>
  </si>
  <si>
    <t>Acrylate resin</t>
    <phoneticPr fontId="5" type="noConversion"/>
  </si>
  <si>
    <t>Trade secret</t>
    <phoneticPr fontId="5" type="noConversion"/>
  </si>
  <si>
    <t>Organic pigments</t>
    <phoneticPr fontId="5" type="noConversion"/>
  </si>
  <si>
    <t>Phthalocyanine blue</t>
    <phoneticPr fontId="5" type="noConversion"/>
  </si>
  <si>
    <t>Talc(containing no asbest fibers)</t>
    <phoneticPr fontId="5" type="noConversion"/>
  </si>
  <si>
    <t>14807-96-6</t>
    <phoneticPr fontId="5" type="noConversion"/>
  </si>
  <si>
    <t>Barium Sulfate</t>
    <phoneticPr fontId="5" type="noConversion"/>
  </si>
  <si>
    <t>7727-43-7</t>
    <phoneticPr fontId="5" type="noConversion"/>
  </si>
  <si>
    <t>Silica</t>
    <phoneticPr fontId="5" type="noConversion"/>
  </si>
  <si>
    <t>2-Benzyl-2-dimethylamino-1-(4-morpholino-phenyl)-1-butanone</t>
    <phoneticPr fontId="5" type="noConversion"/>
  </si>
  <si>
    <t>119313-12-1</t>
    <phoneticPr fontId="5" type="noConversion"/>
  </si>
  <si>
    <t>Defoamers/leveling agent etc.</t>
    <phoneticPr fontId="5" type="noConversion"/>
  </si>
  <si>
    <t>Dipropyleneglycolmonomethylether*)1-(2-methoxy-2-methylethoxy)-2-propanol</t>
    <phoneticPr fontId="5" type="noConversion"/>
  </si>
  <si>
    <t>34590-94-8</t>
    <phoneticPr fontId="5" type="noConversion"/>
  </si>
  <si>
    <t>3-methoxy-3-methylbutylacetate - - -</t>
    <phoneticPr fontId="5" type="noConversion"/>
  </si>
  <si>
    <t>103429-90-9</t>
    <phoneticPr fontId="5" type="noConversion"/>
  </si>
  <si>
    <t>Heavy Aromatic Solvent naphtha</t>
    <phoneticPr fontId="5" type="noConversion"/>
  </si>
  <si>
    <t>64742-94-5</t>
    <phoneticPr fontId="5" type="noConversion"/>
  </si>
  <si>
    <t>Naphthalene</t>
    <phoneticPr fontId="5" type="noConversion"/>
  </si>
  <si>
    <t>91-20-3</t>
    <phoneticPr fontId="5" type="noConversion"/>
  </si>
  <si>
    <t>Nickel</t>
    <phoneticPr fontId="5" type="noConversion"/>
  </si>
  <si>
    <t>7440-02-0</t>
    <phoneticPr fontId="5" type="noConversion"/>
  </si>
  <si>
    <t>Gold potassium cyanide</t>
    <phoneticPr fontId="5" type="noConversion"/>
  </si>
  <si>
    <t>13967-50-5</t>
    <phoneticPr fontId="5" type="noConversion"/>
  </si>
  <si>
    <t>FBGA 14.00X14.00MM 265BALL</t>
    <phoneticPr fontId="5" type="noConversion"/>
  </si>
  <si>
    <t>2021.11.08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</si>
</sst>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76" formatCode="0.0000_ "/>
    <numFmt numFmtId="177" formatCode="0.00000_);[Red]\(0.00000\)"/>
    <numFmt numFmtId="178" formatCode="0.00000"/>
    <numFmt numFmtId="179" formatCode="0.00000_ "/>
    <numFmt numFmtId="180" formatCode="0.0000"/>
    <numFmt numFmtId="181" formatCode="0.0000_);[Red]\(0.0000\)"/>
    <numFmt numFmtId="182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82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77" fontId="10" fillId="2" borderId="0" xfId="2" applyNumberFormat="1" applyFont="1" applyFill="1">
      <alignment vertical="center"/>
    </xf>
    <xf numFmtId="0" fontId="11" fillId="0" borderId="0" xfId="2" applyFont="1" applyFill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4" xfId="2" applyFont="1" applyFill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7" xfId="2" applyFont="1" applyFill="1" applyBorder="1" applyAlignment="1">
      <alignment horizontal="center" vertical="center"/>
    </xf>
    <xf numFmtId="177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0" fontId="10" fillId="0" borderId="26" xfId="2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 wrapText="1"/>
    </xf>
    <xf numFmtId="10" fontId="10" fillId="0" borderId="10" xfId="2" applyNumberFormat="1" applyFont="1" applyFill="1" applyBorder="1" applyAlignment="1">
      <alignment horizontal="center" vertical="center"/>
    </xf>
    <xf numFmtId="1" fontId="15" fillId="0" borderId="11" xfId="2" applyNumberFormat="1" applyFont="1" applyFill="1" applyBorder="1" applyAlignment="1">
      <alignment horizontal="center" vertical="center"/>
    </xf>
    <xf numFmtId="10" fontId="10" fillId="0" borderId="2" xfId="2" applyNumberFormat="1" applyFont="1" applyFill="1" applyBorder="1" applyAlignment="1">
      <alignment horizontal="center" vertical="center" wrapText="1"/>
    </xf>
    <xf numFmtId="10" fontId="10" fillId="0" borderId="2" xfId="2" applyNumberFormat="1" applyFont="1" applyFill="1" applyBorder="1" applyAlignment="1">
      <alignment horizontal="center" vertical="center"/>
    </xf>
    <xf numFmtId="1" fontId="15" fillId="0" borderId="5" xfId="2" applyNumberFormat="1" applyFont="1" applyFill="1" applyBorder="1" applyAlignment="1">
      <alignment horizontal="center" vertical="center"/>
    </xf>
    <xf numFmtId="10" fontId="10" fillId="0" borderId="1" xfId="2" applyNumberFormat="1" applyFont="1" applyFill="1" applyBorder="1" applyAlignment="1">
      <alignment horizontal="center" vertical="center" wrapText="1"/>
    </xf>
    <xf numFmtId="10" fontId="10" fillId="0" borderId="1" xfId="2" applyNumberFormat="1" applyFont="1" applyFill="1" applyBorder="1" applyAlignment="1">
      <alignment horizontal="center" vertical="center"/>
    </xf>
    <xf numFmtId="1" fontId="15" fillId="0" borderId="6" xfId="2" applyNumberFormat="1" applyFont="1" applyFill="1" applyBorder="1" applyAlignment="1">
      <alignment horizontal="center" vertical="center"/>
    </xf>
    <xf numFmtId="10" fontId="10" fillId="0" borderId="3" xfId="2" applyNumberFormat="1" applyFont="1" applyFill="1" applyBorder="1" applyAlignment="1">
      <alignment horizontal="center" vertical="center" wrapText="1"/>
    </xf>
    <xf numFmtId="10" fontId="10" fillId="0" borderId="3" xfId="2" applyNumberFormat="1" applyFont="1" applyFill="1" applyBorder="1" applyAlignment="1">
      <alignment horizontal="center" vertical="center"/>
    </xf>
    <xf numFmtId="1" fontId="15" fillId="0" borderId="7" xfId="2" applyNumberFormat="1" applyFont="1" applyFill="1" applyBorder="1" applyAlignment="1">
      <alignment horizontal="center" vertical="center"/>
    </xf>
    <xf numFmtId="0" fontId="16" fillId="0" borderId="8" xfId="2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 wrapText="1"/>
    </xf>
    <xf numFmtId="10" fontId="10" fillId="0" borderId="8" xfId="2" applyNumberFormat="1" applyFont="1" applyFill="1" applyBorder="1" applyAlignment="1">
      <alignment horizontal="center" vertical="center"/>
    </xf>
    <xf numFmtId="1" fontId="15" fillId="0" borderId="9" xfId="2" applyNumberFormat="1" applyFont="1" applyFill="1" applyBorder="1" applyAlignment="1">
      <alignment horizontal="center" vertical="center"/>
    </xf>
    <xf numFmtId="0" fontId="16" fillId="0" borderId="1" xfId="2" applyFont="1" applyFill="1" applyBorder="1" applyAlignment="1">
      <alignment horizontal="center" vertical="center" wrapText="1"/>
    </xf>
    <xf numFmtId="0" fontId="16" fillId="0" borderId="10" xfId="2" applyFont="1" applyFill="1" applyBorder="1" applyAlignment="1">
      <alignment horizontal="center" vertical="center" wrapText="1"/>
    </xf>
    <xf numFmtId="176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/>
    </xf>
    <xf numFmtId="179" fontId="8" fillId="0" borderId="0" xfId="2" applyNumberFormat="1" applyFont="1">
      <alignment vertical="center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/>
    </xf>
    <xf numFmtId="0" fontId="10" fillId="2" borderId="0" xfId="2" applyFont="1" applyFill="1" applyBorder="1" applyAlignment="1">
      <alignment horizontal="center"/>
    </xf>
    <xf numFmtId="0" fontId="17" fillId="2" borderId="0" xfId="2" applyFont="1" applyFill="1" applyBorder="1" applyAlignment="1">
      <alignment horizontal="center"/>
    </xf>
    <xf numFmtId="177" fontId="17" fillId="2" borderId="0" xfId="2" applyNumberFormat="1" applyFont="1" applyFill="1" applyBorder="1" applyAlignment="1">
      <alignment horizontal="center"/>
    </xf>
    <xf numFmtId="178" fontId="8" fillId="0" borderId="0" xfId="2" applyNumberFormat="1" applyFont="1">
      <alignment vertical="center"/>
    </xf>
    <xf numFmtId="181" fontId="10" fillId="0" borderId="10" xfId="2" applyNumberFormat="1" applyFont="1" applyFill="1" applyBorder="1" applyAlignment="1">
      <alignment horizontal="center" vertical="center" wrapText="1"/>
    </xf>
    <xf numFmtId="181" fontId="10" fillId="0" borderId="2" xfId="2" applyNumberFormat="1" applyFont="1" applyFill="1" applyBorder="1" applyAlignment="1">
      <alignment horizontal="center" vertical="center" wrapText="1"/>
    </xf>
    <xf numFmtId="181" fontId="10" fillId="0" borderId="1" xfId="2" applyNumberFormat="1" applyFont="1" applyFill="1" applyBorder="1" applyAlignment="1">
      <alignment horizontal="center" vertical="center" wrapText="1"/>
    </xf>
    <xf numFmtId="181" fontId="10" fillId="0" borderId="3" xfId="2" applyNumberFormat="1" applyFont="1" applyFill="1" applyBorder="1" applyAlignment="1">
      <alignment horizontal="center" vertical="center" wrapText="1"/>
    </xf>
    <xf numFmtId="181" fontId="10" fillId="0" borderId="8" xfId="2" applyNumberFormat="1" applyFont="1" applyFill="1" applyBorder="1" applyAlignment="1">
      <alignment horizontal="center" vertical="center" wrapText="1"/>
    </xf>
    <xf numFmtId="181" fontId="10" fillId="0" borderId="2" xfId="3" applyNumberFormat="1" applyFont="1" applyFill="1" applyBorder="1" applyAlignment="1" applyProtection="1">
      <alignment horizontal="center" vertical="center"/>
      <protection locked="0"/>
    </xf>
    <xf numFmtId="181" fontId="10" fillId="0" borderId="1" xfId="3" applyNumberFormat="1" applyFont="1" applyFill="1" applyBorder="1" applyAlignment="1" applyProtection="1">
      <alignment horizontal="center" vertical="center"/>
      <protection locked="0"/>
    </xf>
    <xf numFmtId="181" fontId="10" fillId="0" borderId="3" xfId="3" applyNumberFormat="1" applyFont="1" applyFill="1" applyBorder="1" applyAlignment="1" applyProtection="1">
      <alignment horizontal="center" vertical="center"/>
      <protection locked="0"/>
    </xf>
    <xf numFmtId="10" fontId="15" fillId="2" borderId="29" xfId="2" applyNumberFormat="1" applyFont="1" applyFill="1" applyBorder="1" applyAlignment="1">
      <alignment horizontal="center"/>
    </xf>
    <xf numFmtId="182" fontId="15" fillId="2" borderId="27" xfId="2" applyNumberFormat="1" applyFont="1" applyFill="1" applyBorder="1" applyAlignment="1">
      <alignment horizontal="center"/>
    </xf>
    <xf numFmtId="0" fontId="10" fillId="0" borderId="24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21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0" fontId="8" fillId="0" borderId="33" xfId="2" applyFont="1" applyFill="1" applyBorder="1" applyAlignment="1">
      <alignment horizontal="center" vertical="center"/>
    </xf>
    <xf numFmtId="14" fontId="10" fillId="0" borderId="3" xfId="2" quotePrefix="1" applyNumberFormat="1" applyFont="1" applyFill="1" applyBorder="1" applyAlignment="1">
      <alignment horizontal="center" vertical="center" wrapText="1"/>
    </xf>
    <xf numFmtId="0" fontId="10" fillId="4" borderId="2" xfId="2" applyFont="1" applyFill="1" applyBorder="1" applyAlignment="1">
      <alignment horizontal="center" vertical="center" wrapText="1"/>
    </xf>
    <xf numFmtId="0" fontId="10" fillId="4" borderId="8" xfId="2" applyFont="1" applyFill="1" applyBorder="1" applyAlignment="1">
      <alignment horizontal="center" vertical="center" wrapText="1"/>
    </xf>
    <xf numFmtId="0" fontId="10" fillId="4" borderId="1" xfId="2" applyFont="1" applyFill="1" applyBorder="1" applyAlignment="1">
      <alignment horizontal="center" vertical="center" wrapText="1"/>
    </xf>
    <xf numFmtId="0" fontId="10" fillId="4" borderId="3" xfId="2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1" fontId="10" fillId="0" borderId="23" xfId="2" applyNumberFormat="1" applyFont="1" applyFill="1" applyBorder="1" applyAlignment="1">
      <alignment horizontal="center" vertical="center" wrapText="1"/>
    </xf>
    <xf numFmtId="10" fontId="10" fillId="0" borderId="23" xfId="2" applyNumberFormat="1" applyFont="1" applyFill="1" applyBorder="1" applyAlignment="1">
      <alignment horizontal="center" vertical="center" wrapText="1"/>
    </xf>
    <xf numFmtId="10" fontId="10" fillId="0" borderId="23" xfId="2" applyNumberFormat="1" applyFont="1" applyFill="1" applyBorder="1" applyAlignment="1">
      <alignment horizontal="center" vertical="center"/>
    </xf>
    <xf numFmtId="1" fontId="15" fillId="0" borderId="38" xfId="2" applyNumberFormat="1" applyFont="1" applyFill="1" applyBorder="1" applyAlignment="1">
      <alignment horizontal="center" vertical="center"/>
    </xf>
    <xf numFmtId="14" fontId="10" fillId="0" borderId="1" xfId="2" quotePrefix="1" applyNumberFormat="1" applyFont="1" applyFill="1" applyBorder="1" applyAlignment="1">
      <alignment horizontal="center" vertical="center" wrapText="1"/>
    </xf>
    <xf numFmtId="0" fontId="10" fillId="0" borderId="1" xfId="2" quotePrefix="1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1" fontId="10" fillId="0" borderId="10" xfId="3" applyNumberFormat="1" applyFont="1" applyFill="1" applyBorder="1" applyAlignment="1" applyProtection="1">
      <alignment horizontal="center" vertical="center"/>
      <protection locked="0"/>
    </xf>
    <xf numFmtId="0" fontId="10" fillId="0" borderId="3" xfId="0" applyFont="1" applyFill="1" applyBorder="1" applyAlignment="1">
      <alignment horizontal="center" vertical="center" wrapText="1"/>
    </xf>
    <xf numFmtId="49" fontId="10" fillId="0" borderId="3" xfId="0" applyNumberFormat="1" applyFont="1" applyFill="1" applyBorder="1" applyAlignment="1">
      <alignment horizontal="center" vertical="center"/>
    </xf>
    <xf numFmtId="1" fontId="15" fillId="0" borderId="1" xfId="2" applyNumberFormat="1" applyFont="1" applyFill="1" applyBorder="1" applyAlignment="1">
      <alignment horizontal="center" vertical="center"/>
    </xf>
    <xf numFmtId="0" fontId="10" fillId="0" borderId="1" xfId="3" applyFont="1" applyFill="1" applyBorder="1" applyAlignment="1" applyProtection="1">
      <alignment horizontal="center" vertical="center"/>
      <protection locked="0"/>
    </xf>
    <xf numFmtId="0" fontId="10" fillId="0" borderId="1" xfId="0" applyFont="1" applyFill="1" applyBorder="1" applyAlignment="1">
      <alignment horizontal="center"/>
    </xf>
    <xf numFmtId="180" fontId="15" fillId="2" borderId="27" xfId="2" applyNumberFormat="1" applyFont="1" applyFill="1" applyBorder="1" applyAlignment="1">
      <alignment horizontal="center"/>
    </xf>
    <xf numFmtId="178" fontId="10" fillId="0" borderId="1" xfId="2" applyNumberFormat="1" applyFont="1" applyFill="1" applyBorder="1" applyAlignment="1">
      <alignment horizontal="center" vertical="center" wrapText="1"/>
    </xf>
    <xf numFmtId="180" fontId="10" fillId="0" borderId="1" xfId="2" applyNumberFormat="1" applyFont="1" applyFill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1" fontId="15" fillId="0" borderId="2" xfId="2" applyNumberFormat="1" applyFont="1" applyFill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1" fontId="15" fillId="0" borderId="3" xfId="2" applyNumberFormat="1" applyFont="1" applyFill="1" applyBorder="1" applyAlignment="1">
      <alignment horizontal="center" vertical="center"/>
    </xf>
    <xf numFmtId="0" fontId="8" fillId="0" borderId="1" xfId="2" applyFont="1" applyFill="1" applyBorder="1" applyAlignment="1">
      <alignment horizontal="center" vertical="center"/>
    </xf>
    <xf numFmtId="14" fontId="10" fillId="2" borderId="14" xfId="2" applyNumberFormat="1" applyFont="1" applyFill="1" applyBorder="1" applyAlignment="1">
      <alignment horizontal="center" vertical="center"/>
    </xf>
    <xf numFmtId="14" fontId="10" fillId="2" borderId="32" xfId="2" applyNumberFormat="1" applyFont="1" applyFill="1" applyBorder="1" applyAlignment="1">
      <alignment horizontal="center" vertical="center"/>
    </xf>
    <xf numFmtId="14" fontId="10" fillId="2" borderId="16" xfId="2" applyNumberFormat="1" applyFont="1" applyFill="1" applyBorder="1" applyAlignment="1">
      <alignment horizontal="center" vertical="center"/>
    </xf>
    <xf numFmtId="0" fontId="12" fillId="3" borderId="13" xfId="2" applyFont="1" applyFill="1" applyBorder="1" applyAlignment="1">
      <alignment horizontal="center" vertical="center" wrapText="1"/>
    </xf>
    <xf numFmtId="0" fontId="12" fillId="3" borderId="18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81" fontId="10" fillId="0" borderId="3" xfId="2" applyNumberFormat="1" applyFont="1" applyFill="1" applyBorder="1" applyAlignment="1">
      <alignment horizontal="center" vertical="center"/>
    </xf>
    <xf numFmtId="181" fontId="8" fillId="0" borderId="3" xfId="2" applyNumberFormat="1" applyFont="1" applyFill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12" xfId="2" applyFont="1" applyFill="1" applyBorder="1" applyAlignment="1">
      <alignment horizontal="center" vertical="center"/>
    </xf>
    <xf numFmtId="0" fontId="12" fillId="3" borderId="15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Fill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0" borderId="12" xfId="2" applyFont="1" applyFill="1" applyBorder="1" applyAlignment="1">
      <alignment horizontal="center" vertical="center" wrapText="1"/>
    </xf>
    <xf numFmtId="0" fontId="10" fillId="0" borderId="20" xfId="2" applyFont="1" applyFill="1" applyBorder="1" applyAlignment="1">
      <alignment horizontal="center" vertical="center" wrapText="1"/>
    </xf>
    <xf numFmtId="0" fontId="10" fillId="0" borderId="22" xfId="2" applyFont="1" applyFill="1" applyBorder="1" applyAlignment="1">
      <alignment horizontal="center" vertical="center" wrapText="1"/>
    </xf>
    <xf numFmtId="0" fontId="10" fillId="0" borderId="13" xfId="2" applyFont="1" applyFill="1" applyBorder="1" applyAlignment="1">
      <alignment horizontal="center" vertical="center" wrapText="1"/>
    </xf>
    <xf numFmtId="0" fontId="10" fillId="0" borderId="23" xfId="2" applyFont="1" applyFill="1" applyBorder="1" applyAlignment="1">
      <alignment horizontal="center" vertical="center" wrapText="1"/>
    </xf>
    <xf numFmtId="0" fontId="10" fillId="0" borderId="24" xfId="2" applyFont="1" applyFill="1" applyBorder="1" applyAlignment="1">
      <alignment horizontal="center" vertical="center" wrapText="1"/>
    </xf>
    <xf numFmtId="0" fontId="10" fillId="0" borderId="25" xfId="2" applyFont="1" applyFill="1" applyBorder="1" applyAlignment="1">
      <alignment horizontal="center" vertical="center" wrapText="1"/>
    </xf>
    <xf numFmtId="0" fontId="10" fillId="0" borderId="2" xfId="2" applyFont="1" applyFill="1" applyBorder="1" applyAlignment="1">
      <alignment horizontal="center" vertical="center" wrapText="1"/>
    </xf>
    <xf numFmtId="0" fontId="10" fillId="0" borderId="8" xfId="2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horizontal="center" vertical="center" wrapText="1"/>
    </xf>
    <xf numFmtId="0" fontId="10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/>
    </xf>
    <xf numFmtId="180" fontId="10" fillId="0" borderId="8" xfId="2" applyNumberFormat="1" applyFont="1" applyFill="1" applyBorder="1" applyAlignment="1">
      <alignment horizontal="center" vertical="center"/>
    </xf>
    <xf numFmtId="180" fontId="10" fillId="0" borderId="1" xfId="2" applyNumberFormat="1" applyFont="1" applyFill="1" applyBorder="1" applyAlignment="1">
      <alignment horizontal="center" vertical="center"/>
    </xf>
    <xf numFmtId="180" fontId="10" fillId="0" borderId="3" xfId="2" applyNumberFormat="1" applyFont="1" applyFill="1" applyBorder="1" applyAlignment="1">
      <alignment horizontal="center" vertical="center"/>
    </xf>
    <xf numFmtId="0" fontId="8" fillId="0" borderId="34" xfId="2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10" fontId="8" fillId="0" borderId="34" xfId="2" applyNumberFormat="1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177" fontId="12" fillId="3" borderId="2" xfId="2" applyNumberFormat="1" applyFont="1" applyFill="1" applyBorder="1" applyAlignment="1">
      <alignment horizontal="center" vertical="center" wrapText="1"/>
    </xf>
    <xf numFmtId="177" fontId="14" fillId="3" borderId="1" xfId="2" applyNumberFormat="1" applyFont="1" applyFill="1" applyBorder="1" applyAlignment="1">
      <alignment horizontal="center" vertical="center" wrapText="1"/>
    </xf>
    <xf numFmtId="0" fontId="12" fillId="3" borderId="12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3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8" xfId="2" applyFont="1" applyFill="1" applyBorder="1" applyAlignment="1">
      <alignment horizontal="center" vertical="center" wrapText="1"/>
    </xf>
    <xf numFmtId="10" fontId="8" fillId="0" borderId="36" xfId="2" applyNumberFormat="1" applyFont="1" applyBorder="1" applyAlignment="1">
      <alignment horizontal="center" vertical="center"/>
    </xf>
    <xf numFmtId="0" fontId="10" fillId="0" borderId="21" xfId="2" applyFont="1" applyFill="1" applyBorder="1" applyAlignment="1">
      <alignment horizontal="center" vertical="center" wrapText="1"/>
    </xf>
    <xf numFmtId="0" fontId="10" fillId="0" borderId="10" xfId="2" applyFont="1" applyFill="1" applyBorder="1" applyAlignment="1">
      <alignment horizontal="center" vertical="center" wrapText="1"/>
    </xf>
    <xf numFmtId="180" fontId="10" fillId="0" borderId="10" xfId="2" applyNumberFormat="1" applyFont="1" applyFill="1" applyBorder="1" applyAlignment="1">
      <alignment horizontal="center" vertical="center"/>
    </xf>
    <xf numFmtId="0" fontId="8" fillId="0" borderId="35" xfId="2" applyFont="1" applyFill="1" applyBorder="1" applyAlignment="1">
      <alignment horizontal="center" vertical="center"/>
    </xf>
    <xf numFmtId="0" fontId="8" fillId="0" borderId="36" xfId="2" applyFont="1" applyFill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10" fillId="0" borderId="28" xfId="2" applyFont="1" applyFill="1" applyBorder="1" applyAlignment="1">
      <alignment horizontal="center" vertical="center" wrapText="1"/>
    </xf>
    <xf numFmtId="0" fontId="8" fillId="0" borderId="13" xfId="2" applyFont="1" applyFill="1" applyBorder="1" applyAlignment="1">
      <alignment horizontal="center" vertical="center" wrapText="1"/>
    </xf>
    <xf numFmtId="0" fontId="8" fillId="0" borderId="3" xfId="2" applyFont="1" applyFill="1" applyBorder="1" applyAlignment="1">
      <alignment horizontal="center" vertical="center" wrapText="1"/>
    </xf>
    <xf numFmtId="180" fontId="10" fillId="0" borderId="2" xfId="2" applyNumberFormat="1" applyFont="1" applyFill="1" applyBorder="1" applyAlignment="1">
      <alignment horizontal="center" vertical="center" wrapText="1"/>
    </xf>
    <xf numFmtId="180" fontId="10" fillId="0" borderId="24" xfId="2" applyNumberFormat="1" applyFont="1" applyFill="1" applyBorder="1" applyAlignment="1">
      <alignment horizontal="center" vertical="center" wrapText="1"/>
    </xf>
    <xf numFmtId="180" fontId="8" fillId="0" borderId="3" xfId="2" applyNumberFormat="1" applyFont="1" applyFill="1" applyBorder="1" applyAlignment="1">
      <alignment horizontal="center" vertical="center" wrapText="1"/>
    </xf>
    <xf numFmtId="0" fontId="8" fillId="0" borderId="39" xfId="2" applyFont="1" applyFill="1" applyBorder="1" applyAlignment="1">
      <alignment horizontal="center" vertical="center"/>
    </xf>
    <xf numFmtId="0" fontId="8" fillId="0" borderId="37" xfId="2" applyFont="1" applyFill="1" applyBorder="1" applyAlignment="1">
      <alignment horizontal="center" vertical="center"/>
    </xf>
    <xf numFmtId="0" fontId="8" fillId="0" borderId="31" xfId="2" applyFont="1" applyFill="1" applyBorder="1" applyAlignment="1">
      <alignment horizontal="center" vertical="center"/>
    </xf>
    <xf numFmtId="0" fontId="8" fillId="0" borderId="1" xfId="2" applyFont="1" applyFill="1" applyBorder="1" applyAlignment="1">
      <alignment horizontal="center" vertical="center" wrapText="1"/>
    </xf>
    <xf numFmtId="180" fontId="10" fillId="0" borderId="1" xfId="2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0" fontId="8" fillId="0" borderId="5" xfId="2" applyNumberFormat="1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0" fontId="8" fillId="0" borderId="2" xfId="2" applyFont="1" applyFill="1" applyBorder="1" applyAlignment="1">
      <alignment horizontal="center" vertical="center"/>
    </xf>
    <xf numFmtId="0" fontId="8" fillId="0" borderId="1" xfId="2" applyFont="1" applyFill="1" applyBorder="1" applyAlignment="1">
      <alignment horizontal="center" vertical="center"/>
    </xf>
    <xf numFmtId="0" fontId="12" fillId="3" borderId="19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178" fontId="10" fillId="0" borderId="1" xfId="2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180" fontId="8" fillId="0" borderId="3" xfId="0" applyNumberFormat="1" applyFont="1" applyFill="1" applyBorder="1" applyAlignment="1">
      <alignment horizontal="center" vertical="center" wrapText="1"/>
    </xf>
    <xf numFmtId="0" fontId="8" fillId="0" borderId="21" xfId="0" applyFont="1" applyBorder="1" applyAlignment="1">
      <alignment horizontal="center" vertical="center" wrapText="1"/>
    </xf>
    <xf numFmtId="178" fontId="10" fillId="0" borderId="2" xfId="2" applyNumberFormat="1" applyFont="1" applyFill="1" applyBorder="1" applyAlignment="1">
      <alignment horizontal="center" vertical="center" wrapText="1"/>
    </xf>
    <xf numFmtId="178" fontId="10" fillId="0" borderId="24" xfId="2" applyNumberFormat="1" applyFont="1" applyFill="1" applyBorder="1" applyAlignment="1">
      <alignment horizontal="center" vertical="center" wrapText="1"/>
    </xf>
    <xf numFmtId="0" fontId="8" fillId="0" borderId="10" xfId="0" applyFont="1" applyFill="1" applyBorder="1" applyAlignment="1">
      <alignment horizontal="center" vertical="center" wrapText="1"/>
    </xf>
    <xf numFmtId="180" fontId="8" fillId="0" borderId="10" xfId="0" applyNumberFormat="1" applyFont="1" applyFill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0" fontId="8" fillId="0" borderId="10" xfId="2" applyFont="1" applyBorder="1" applyAlignment="1">
      <alignment horizontal="center" vertical="center"/>
    </xf>
    <xf numFmtId="0" fontId="8" fillId="0" borderId="24" xfId="2" applyFont="1" applyBorder="1" applyAlignment="1">
      <alignment horizontal="center" vertical="center"/>
    </xf>
    <xf numFmtId="0" fontId="8" fillId="0" borderId="25" xfId="2" applyFont="1" applyBorder="1" applyAlignment="1">
      <alignment horizontal="center" vertical="center"/>
    </xf>
    <xf numFmtId="10" fontId="8" fillId="0" borderId="11" xfId="2" applyNumberFormat="1" applyFont="1" applyBorder="1" applyAlignment="1">
      <alignment horizontal="center" vertical="center"/>
    </xf>
    <xf numFmtId="10" fontId="8" fillId="0" borderId="40" xfId="2" applyNumberFormat="1" applyFont="1" applyBorder="1" applyAlignment="1">
      <alignment horizontal="center" vertical="center"/>
    </xf>
    <xf numFmtId="10" fontId="8" fillId="0" borderId="27" xfId="2" applyNumberFormat="1" applyFont="1" applyBorder="1" applyAlignment="1">
      <alignment horizontal="center" vertical="center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10</xdr:row>
          <xdr:rowOff>133350</xdr:rowOff>
        </xdr:from>
        <xdr:to>
          <xdr:col>13</xdr:col>
          <xdr:colOff>622300</xdr:colOff>
          <xdr:row>12</xdr:row>
          <xdr:rowOff>152400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107950</xdr:colOff>
          <xdr:row>19</xdr:row>
          <xdr:rowOff>171450</xdr:rowOff>
        </xdr:from>
        <xdr:to>
          <xdr:col>13</xdr:col>
          <xdr:colOff>685800</xdr:colOff>
          <xdr:row>22</xdr:row>
          <xdr:rowOff>12700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0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133350</xdr:colOff>
          <xdr:row>24</xdr:row>
          <xdr:rowOff>76200</xdr:rowOff>
        </xdr:from>
        <xdr:to>
          <xdr:col>13</xdr:col>
          <xdr:colOff>660400</xdr:colOff>
          <xdr:row>26</xdr:row>
          <xdr:rowOff>127000</xdr:rowOff>
        </xdr:to>
        <xdr:sp macro="" textlink="">
          <xdr:nvSpPr>
            <xdr:cNvPr id="2111" name="Object 63" hidden="1">
              <a:extLst>
                <a:ext uri="{63B3BB69-23CF-44E3-9099-C40C66FF867C}">
                  <a14:compatExt spid="_x0000_s2111"/>
                </a:ext>
                <a:ext uri="{FF2B5EF4-FFF2-40B4-BE49-F238E27FC236}">
                  <a16:creationId xmlns:a16="http://schemas.microsoft.com/office/drawing/2014/main" id="{00000000-0008-0000-0000-00003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10</xdr:row>
          <xdr:rowOff>19050</xdr:rowOff>
        </xdr:from>
        <xdr:to>
          <xdr:col>12</xdr:col>
          <xdr:colOff>831850</xdr:colOff>
          <xdr:row>13</xdr:row>
          <xdr:rowOff>38100</xdr:rowOff>
        </xdr:to>
        <xdr:sp macro="" textlink="">
          <xdr:nvSpPr>
            <xdr:cNvPr id="2129" name="Object 81" hidden="1">
              <a:extLst>
                <a:ext uri="{63B3BB69-23CF-44E3-9099-C40C66FF867C}">
                  <a14:compatExt spid="_x0000_s2129"/>
                </a:ext>
                <a:ext uri="{FF2B5EF4-FFF2-40B4-BE49-F238E27FC236}">
                  <a16:creationId xmlns:a16="http://schemas.microsoft.com/office/drawing/2014/main" id="{00000000-0008-0000-0000-00005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190500</xdr:colOff>
          <xdr:row>24</xdr:row>
          <xdr:rowOff>69850</xdr:rowOff>
        </xdr:from>
        <xdr:to>
          <xdr:col>12</xdr:col>
          <xdr:colOff>755650</xdr:colOff>
          <xdr:row>26</xdr:row>
          <xdr:rowOff>152400</xdr:rowOff>
        </xdr:to>
        <xdr:sp macro="" textlink="">
          <xdr:nvSpPr>
            <xdr:cNvPr id="2141" name="Object 93" hidden="1">
              <a:extLst>
                <a:ext uri="{63B3BB69-23CF-44E3-9099-C40C66FF867C}">
                  <a14:compatExt spid="_x0000_s2141"/>
                </a:ext>
                <a:ext uri="{FF2B5EF4-FFF2-40B4-BE49-F238E27FC236}">
                  <a16:creationId xmlns:a16="http://schemas.microsoft.com/office/drawing/2014/main" id="{00000000-0008-0000-0000-00005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88900</xdr:colOff>
          <xdr:row>14</xdr:row>
          <xdr:rowOff>133350</xdr:rowOff>
        </xdr:from>
        <xdr:to>
          <xdr:col>14</xdr:col>
          <xdr:colOff>22225</xdr:colOff>
          <xdr:row>17</xdr:row>
          <xdr:rowOff>19050</xdr:rowOff>
        </xdr:to>
        <xdr:sp macro="" textlink="">
          <xdr:nvSpPr>
            <xdr:cNvPr id="2149" name="Object 101" hidden="1">
              <a:extLst>
                <a:ext uri="{63B3BB69-23CF-44E3-9099-C40C66FF867C}">
                  <a14:compatExt spid="_x0000_s2149"/>
                </a:ext>
                <a:ext uri="{FF2B5EF4-FFF2-40B4-BE49-F238E27FC236}">
                  <a16:creationId xmlns:a16="http://schemas.microsoft.com/office/drawing/2014/main" id="{00000000-0008-0000-0000-00006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241300</xdr:colOff>
          <xdr:row>29</xdr:row>
          <xdr:rowOff>50800</xdr:rowOff>
        </xdr:from>
        <xdr:to>
          <xdr:col>13</xdr:col>
          <xdr:colOff>723900</xdr:colOff>
          <xdr:row>31</xdr:row>
          <xdr:rowOff>31750</xdr:rowOff>
        </xdr:to>
        <xdr:sp macro="" textlink="">
          <xdr:nvSpPr>
            <xdr:cNvPr id="2151" name="Object 103" hidden="1">
              <a:extLst>
                <a:ext uri="{63B3BB69-23CF-44E3-9099-C40C66FF867C}">
                  <a14:compatExt spid="_x0000_s2151"/>
                </a:ext>
                <a:ext uri="{FF2B5EF4-FFF2-40B4-BE49-F238E27FC236}">
                  <a16:creationId xmlns:a16="http://schemas.microsoft.com/office/drawing/2014/main" id="{00000000-0008-0000-0000-00006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247650</xdr:colOff>
          <xdr:row>34</xdr:row>
          <xdr:rowOff>107950</xdr:rowOff>
        </xdr:from>
        <xdr:to>
          <xdr:col>12</xdr:col>
          <xdr:colOff>736600</xdr:colOff>
          <xdr:row>36</xdr:row>
          <xdr:rowOff>95250</xdr:rowOff>
        </xdr:to>
        <xdr:sp macro="" textlink="">
          <xdr:nvSpPr>
            <xdr:cNvPr id="2152" name="Object 104" hidden="1">
              <a:extLst>
                <a:ext uri="{63B3BB69-23CF-44E3-9099-C40C66FF867C}">
                  <a14:compatExt spid="_x0000_s2152"/>
                </a:ext>
                <a:ext uri="{FF2B5EF4-FFF2-40B4-BE49-F238E27FC236}">
                  <a16:creationId xmlns:a16="http://schemas.microsoft.com/office/drawing/2014/main" id="{00000000-0008-0000-0000-00006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34</xdr:row>
          <xdr:rowOff>107950</xdr:rowOff>
        </xdr:from>
        <xdr:to>
          <xdr:col>13</xdr:col>
          <xdr:colOff>641350</xdr:colOff>
          <xdr:row>36</xdr:row>
          <xdr:rowOff>95250</xdr:rowOff>
        </xdr:to>
        <xdr:sp macro="" textlink="">
          <xdr:nvSpPr>
            <xdr:cNvPr id="2153" name="Object 105" hidden="1">
              <a:extLst>
                <a:ext uri="{63B3BB69-23CF-44E3-9099-C40C66FF867C}">
                  <a14:compatExt spid="_x0000_s2153"/>
                </a:ext>
                <a:ext uri="{FF2B5EF4-FFF2-40B4-BE49-F238E27FC236}">
                  <a16:creationId xmlns:a16="http://schemas.microsoft.com/office/drawing/2014/main" id="{00000000-0008-0000-0000-00006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241300</xdr:colOff>
          <xdr:row>43</xdr:row>
          <xdr:rowOff>50800</xdr:rowOff>
        </xdr:from>
        <xdr:to>
          <xdr:col>12</xdr:col>
          <xdr:colOff>723900</xdr:colOff>
          <xdr:row>44</xdr:row>
          <xdr:rowOff>88900</xdr:rowOff>
        </xdr:to>
        <xdr:sp macro="" textlink="">
          <xdr:nvSpPr>
            <xdr:cNvPr id="2154" name="Object 106" hidden="1">
              <a:extLst>
                <a:ext uri="{63B3BB69-23CF-44E3-9099-C40C66FF867C}">
                  <a14:compatExt spid="_x0000_s2154"/>
                </a:ext>
                <a:ext uri="{FF2B5EF4-FFF2-40B4-BE49-F238E27FC236}">
                  <a16:creationId xmlns:a16="http://schemas.microsoft.com/office/drawing/2014/main" id="{00000000-0008-0000-0000-00006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184150</xdr:colOff>
          <xdr:row>42</xdr:row>
          <xdr:rowOff>152400</xdr:rowOff>
        </xdr:from>
        <xdr:to>
          <xdr:col>13</xdr:col>
          <xdr:colOff>666750</xdr:colOff>
          <xdr:row>44</xdr:row>
          <xdr:rowOff>0</xdr:rowOff>
        </xdr:to>
        <xdr:sp macro="" textlink="">
          <xdr:nvSpPr>
            <xdr:cNvPr id="2155" name="Object 107" hidden="1">
              <a:extLst>
                <a:ext uri="{63B3BB69-23CF-44E3-9099-C40C66FF867C}">
                  <a14:compatExt spid="_x0000_s2155"/>
                </a:ext>
                <a:ext uri="{FF2B5EF4-FFF2-40B4-BE49-F238E27FC236}">
                  <a16:creationId xmlns:a16="http://schemas.microsoft.com/office/drawing/2014/main" id="{00000000-0008-0000-0000-00006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285750</xdr:colOff>
          <xdr:row>49</xdr:row>
          <xdr:rowOff>50800</xdr:rowOff>
        </xdr:from>
        <xdr:to>
          <xdr:col>12</xdr:col>
          <xdr:colOff>641350</xdr:colOff>
          <xdr:row>49</xdr:row>
          <xdr:rowOff>317500</xdr:rowOff>
        </xdr:to>
        <xdr:sp macro="" textlink="">
          <xdr:nvSpPr>
            <xdr:cNvPr id="2156" name="Object 108" hidden="1">
              <a:extLst>
                <a:ext uri="{63B3BB69-23CF-44E3-9099-C40C66FF867C}">
                  <a14:compatExt spid="_x0000_s2156"/>
                </a:ext>
                <a:ext uri="{FF2B5EF4-FFF2-40B4-BE49-F238E27FC236}">
                  <a16:creationId xmlns:a16="http://schemas.microsoft.com/office/drawing/2014/main" id="{00000000-0008-0000-0000-00006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184150</xdr:colOff>
          <xdr:row>49</xdr:row>
          <xdr:rowOff>38100</xdr:rowOff>
        </xdr:from>
        <xdr:to>
          <xdr:col>13</xdr:col>
          <xdr:colOff>533400</xdr:colOff>
          <xdr:row>49</xdr:row>
          <xdr:rowOff>304800</xdr:rowOff>
        </xdr:to>
        <xdr:sp macro="" textlink="">
          <xdr:nvSpPr>
            <xdr:cNvPr id="2157" name="Object 109" hidden="1">
              <a:extLst>
                <a:ext uri="{63B3BB69-23CF-44E3-9099-C40C66FF867C}">
                  <a14:compatExt spid="_x0000_s2157"/>
                </a:ext>
                <a:ext uri="{FF2B5EF4-FFF2-40B4-BE49-F238E27FC236}">
                  <a16:creationId xmlns:a16="http://schemas.microsoft.com/office/drawing/2014/main" id="{00000000-0008-0000-0000-00006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209550</xdr:colOff>
          <xdr:row>50</xdr:row>
          <xdr:rowOff>76200</xdr:rowOff>
        </xdr:from>
        <xdr:to>
          <xdr:col>13</xdr:col>
          <xdr:colOff>527050</xdr:colOff>
          <xdr:row>50</xdr:row>
          <xdr:rowOff>317500</xdr:rowOff>
        </xdr:to>
        <xdr:sp macro="" textlink="">
          <xdr:nvSpPr>
            <xdr:cNvPr id="2159" name="Object 111" hidden="1">
              <a:extLst>
                <a:ext uri="{63B3BB69-23CF-44E3-9099-C40C66FF867C}">
                  <a14:compatExt spid="_x0000_s2159"/>
                </a:ext>
                <a:ext uri="{FF2B5EF4-FFF2-40B4-BE49-F238E27FC236}">
                  <a16:creationId xmlns:a16="http://schemas.microsoft.com/office/drawing/2014/main" id="{00000000-0008-0000-0000-00006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279400</xdr:colOff>
          <xdr:row>51</xdr:row>
          <xdr:rowOff>127000</xdr:rowOff>
        </xdr:from>
        <xdr:to>
          <xdr:col>12</xdr:col>
          <xdr:colOff>755650</xdr:colOff>
          <xdr:row>53</xdr:row>
          <xdr:rowOff>95250</xdr:rowOff>
        </xdr:to>
        <xdr:sp macro="" textlink="">
          <xdr:nvSpPr>
            <xdr:cNvPr id="2160" name="Object 112" hidden="1">
              <a:extLst>
                <a:ext uri="{63B3BB69-23CF-44E3-9099-C40C66FF867C}">
                  <a14:compatExt spid="_x0000_s2160"/>
                </a:ext>
                <a:ext uri="{FF2B5EF4-FFF2-40B4-BE49-F238E27FC236}">
                  <a16:creationId xmlns:a16="http://schemas.microsoft.com/office/drawing/2014/main" id="{00000000-0008-0000-0000-00007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51</xdr:row>
          <xdr:rowOff>107950</xdr:rowOff>
        </xdr:from>
        <xdr:to>
          <xdr:col>13</xdr:col>
          <xdr:colOff>590550</xdr:colOff>
          <xdr:row>53</xdr:row>
          <xdr:rowOff>76200</xdr:rowOff>
        </xdr:to>
        <xdr:sp macro="" textlink="">
          <xdr:nvSpPr>
            <xdr:cNvPr id="2161" name="Object 113" hidden="1">
              <a:extLst>
                <a:ext uri="{63B3BB69-23CF-44E3-9099-C40C66FF867C}">
                  <a14:compatExt spid="_x0000_s2161"/>
                </a:ext>
                <a:ext uri="{FF2B5EF4-FFF2-40B4-BE49-F238E27FC236}">
                  <a16:creationId xmlns:a16="http://schemas.microsoft.com/office/drawing/2014/main" id="{00000000-0008-0000-0000-00007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298450</xdr:colOff>
          <xdr:row>50</xdr:row>
          <xdr:rowOff>38100</xdr:rowOff>
        </xdr:from>
        <xdr:to>
          <xdr:col>12</xdr:col>
          <xdr:colOff>704850</xdr:colOff>
          <xdr:row>50</xdr:row>
          <xdr:rowOff>342900</xdr:rowOff>
        </xdr:to>
        <xdr:sp macro="" textlink="">
          <xdr:nvSpPr>
            <xdr:cNvPr id="2162" name="Object 114" hidden="1">
              <a:extLst>
                <a:ext uri="{63B3BB69-23CF-44E3-9099-C40C66FF867C}">
                  <a14:compatExt spid="_x0000_s2162"/>
                </a:ext>
                <a:ext uri="{FF2B5EF4-FFF2-40B4-BE49-F238E27FC236}">
                  <a16:creationId xmlns:a16="http://schemas.microsoft.com/office/drawing/2014/main" id="{00000000-0008-0000-0000-00007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114300</xdr:colOff>
          <xdr:row>14</xdr:row>
          <xdr:rowOff>107950</xdr:rowOff>
        </xdr:from>
        <xdr:to>
          <xdr:col>12</xdr:col>
          <xdr:colOff>831850</xdr:colOff>
          <xdr:row>17</xdr:row>
          <xdr:rowOff>69850</xdr:rowOff>
        </xdr:to>
        <xdr:sp macro="" textlink="">
          <xdr:nvSpPr>
            <xdr:cNvPr id="2163" name="Object 115" hidden="1">
              <a:extLst>
                <a:ext uri="{63B3BB69-23CF-44E3-9099-C40C66FF867C}">
                  <a14:compatExt spid="_x0000_s2163"/>
                </a:ext>
                <a:ext uri="{FF2B5EF4-FFF2-40B4-BE49-F238E27FC236}">
                  <a16:creationId xmlns:a16="http://schemas.microsoft.com/office/drawing/2014/main" id="{00000000-0008-0000-0000-00007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114300</xdr:colOff>
          <xdr:row>29</xdr:row>
          <xdr:rowOff>19050</xdr:rowOff>
        </xdr:from>
        <xdr:to>
          <xdr:col>12</xdr:col>
          <xdr:colOff>819150</xdr:colOff>
          <xdr:row>31</xdr:row>
          <xdr:rowOff>171450</xdr:rowOff>
        </xdr:to>
        <xdr:sp macro="" textlink="">
          <xdr:nvSpPr>
            <xdr:cNvPr id="2165" name="Object 117" hidden="1">
              <a:extLst>
                <a:ext uri="{63B3BB69-23CF-44E3-9099-C40C66FF867C}">
                  <a14:compatExt spid="_x0000_s2165"/>
                </a:ext>
                <a:ext uri="{FF2B5EF4-FFF2-40B4-BE49-F238E27FC236}">
                  <a16:creationId xmlns:a16="http://schemas.microsoft.com/office/drawing/2014/main" id="{00000000-0008-0000-0000-00007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107950</xdr:colOff>
          <xdr:row>19</xdr:row>
          <xdr:rowOff>114300</xdr:rowOff>
        </xdr:from>
        <xdr:to>
          <xdr:col>12</xdr:col>
          <xdr:colOff>812800</xdr:colOff>
          <xdr:row>22</xdr:row>
          <xdr:rowOff>76200</xdr:rowOff>
        </xdr:to>
        <xdr:sp macro="" textlink="">
          <xdr:nvSpPr>
            <xdr:cNvPr id="2166" name="Object 118" hidden="1">
              <a:extLst>
                <a:ext uri="{63B3BB69-23CF-44E3-9099-C40C66FF867C}">
                  <a14:compatExt spid="_x0000_s2166"/>
                </a:ext>
                <a:ext uri="{FF2B5EF4-FFF2-40B4-BE49-F238E27FC236}">
                  <a16:creationId xmlns:a16="http://schemas.microsoft.com/office/drawing/2014/main" id="{00000000-0008-0000-0000-00007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3" Type="http://schemas.openxmlformats.org/officeDocument/2006/relationships/vmlDrawing" Target="../drawings/vmlDrawing1.vml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41" Type="http://schemas.openxmlformats.org/officeDocument/2006/relationships/image" Target="../media/image19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59"/>
  <sheetViews>
    <sheetView showGridLines="0" tabSelected="1" topLeftCell="D4" zoomScaleNormal="100" workbookViewId="0">
      <selection activeCell="R40" sqref="R40"/>
    </sheetView>
  </sheetViews>
  <sheetFormatPr defaultColWidth="8.9140625" defaultRowHeight="14.5"/>
  <cols>
    <col min="1" max="1" width="2.33203125" style="1" customWidth="1"/>
    <col min="2" max="2" width="3.4140625" style="1" customWidth="1"/>
    <col min="3" max="3" width="12.25" style="1" bestFit="1" customWidth="1"/>
    <col min="4" max="4" width="18.08203125" style="1" bestFit="1" customWidth="1"/>
    <col min="5" max="5" width="14.4140625" style="1" customWidth="1"/>
    <col min="6" max="6" width="9.33203125" style="1" customWidth="1"/>
    <col min="7" max="7" width="33.4140625" style="1" customWidth="1"/>
    <col min="8" max="8" width="24.75" style="1" customWidth="1"/>
    <col min="9" max="9" width="9.75" style="1" customWidth="1"/>
    <col min="10" max="10" width="8.9140625" style="1"/>
    <col min="11" max="11" width="10.4140625" style="1" customWidth="1"/>
    <col min="12" max="12" width="10.6640625" style="1" customWidth="1"/>
    <col min="13" max="13" width="11" style="1" customWidth="1"/>
    <col min="14" max="16384" width="8.9140625" style="1"/>
  </cols>
  <sheetData>
    <row r="1" spans="2:14" ht="53.5" customHeight="1"/>
    <row r="2" spans="2:14" ht="1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07" t="s">
        <v>7</v>
      </c>
      <c r="C3" s="108"/>
      <c r="D3" s="109"/>
      <c r="E3" s="110" t="s">
        <v>117</v>
      </c>
      <c r="F3" s="110"/>
      <c r="G3" s="7" t="s">
        <v>0</v>
      </c>
      <c r="H3" s="8" t="s">
        <v>58</v>
      </c>
      <c r="I3" s="9" t="s">
        <v>8</v>
      </c>
      <c r="J3" s="92" t="s">
        <v>118</v>
      </c>
      <c r="K3" s="93"/>
      <c r="L3" s="94"/>
    </row>
    <row r="4" spans="2:14" ht="15" thickBot="1">
      <c r="B4" s="95" t="s">
        <v>26</v>
      </c>
      <c r="C4" s="96"/>
      <c r="D4" s="97"/>
      <c r="E4" s="98">
        <f>F55</f>
        <v>0.47278572999999996</v>
      </c>
      <c r="F4" s="99"/>
      <c r="G4" s="10" t="s">
        <v>1</v>
      </c>
      <c r="H4" s="11" t="s">
        <v>9</v>
      </c>
      <c r="I4" s="12" t="s">
        <v>24</v>
      </c>
      <c r="J4" s="100" t="s">
        <v>41</v>
      </c>
      <c r="K4" s="101"/>
      <c r="L4" s="102"/>
    </row>
    <row r="5" spans="2:14" ht="1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5" customHeight="1">
      <c r="B6" s="135" t="s">
        <v>2</v>
      </c>
      <c r="C6" s="137" t="s">
        <v>27</v>
      </c>
      <c r="D6" s="103" t="s">
        <v>3</v>
      </c>
      <c r="E6" s="103" t="s">
        <v>4</v>
      </c>
      <c r="F6" s="103" t="s">
        <v>11</v>
      </c>
      <c r="G6" s="103" t="s">
        <v>12</v>
      </c>
      <c r="H6" s="103" t="s">
        <v>5</v>
      </c>
      <c r="I6" s="133" t="s">
        <v>13</v>
      </c>
      <c r="J6" s="103" t="s">
        <v>14</v>
      </c>
      <c r="K6" s="103" t="s">
        <v>15</v>
      </c>
      <c r="L6" s="111" t="s">
        <v>16</v>
      </c>
      <c r="M6" s="111" t="s">
        <v>51</v>
      </c>
      <c r="N6" s="111" t="s">
        <v>52</v>
      </c>
    </row>
    <row r="7" spans="2:14">
      <c r="B7" s="136"/>
      <c r="C7" s="138"/>
      <c r="D7" s="104"/>
      <c r="E7" s="104"/>
      <c r="F7" s="105"/>
      <c r="G7" s="106"/>
      <c r="H7" s="104"/>
      <c r="I7" s="134"/>
      <c r="J7" s="105"/>
      <c r="K7" s="105"/>
      <c r="L7" s="112"/>
      <c r="M7" s="112"/>
      <c r="N7" s="112"/>
    </row>
    <row r="8" spans="2:14" ht="15" thickBot="1">
      <c r="B8" s="136"/>
      <c r="C8" s="139"/>
      <c r="D8" s="104"/>
      <c r="E8" s="104"/>
      <c r="F8" s="105"/>
      <c r="G8" s="106"/>
      <c r="H8" s="104"/>
      <c r="I8" s="134"/>
      <c r="J8" s="105"/>
      <c r="K8" s="105"/>
      <c r="L8" s="112"/>
      <c r="M8" s="113"/>
      <c r="N8" s="113"/>
    </row>
    <row r="9" spans="2:14" ht="15" thickBot="1">
      <c r="B9" s="57">
        <v>1</v>
      </c>
      <c r="C9" s="14" t="s">
        <v>44</v>
      </c>
      <c r="D9" s="58"/>
      <c r="E9" s="58" t="s">
        <v>22</v>
      </c>
      <c r="F9" s="59">
        <v>3.0000000000000001E-3</v>
      </c>
      <c r="G9" s="58"/>
      <c r="H9" s="58"/>
      <c r="I9" s="42">
        <f>+F9</f>
        <v>3.0000000000000001E-3</v>
      </c>
      <c r="J9" s="15">
        <f>I9/F$9</f>
        <v>1</v>
      </c>
      <c r="K9" s="16">
        <f t="shared" ref="K9:K54" si="0">I9/$F$55</f>
        <v>6.3453691802415448E-3</v>
      </c>
      <c r="L9" s="17">
        <f>K9*1000000</f>
        <v>6345.3691802415451</v>
      </c>
      <c r="M9" s="61" t="s">
        <v>55</v>
      </c>
      <c r="N9" s="61" t="s">
        <v>55</v>
      </c>
    </row>
    <row r="10" spans="2:14" ht="13.75" customHeight="1">
      <c r="B10" s="114">
        <v>2</v>
      </c>
      <c r="C10" s="118" t="s">
        <v>28</v>
      </c>
      <c r="D10" s="121" t="s">
        <v>54</v>
      </c>
      <c r="E10" s="121" t="s">
        <v>57</v>
      </c>
      <c r="F10" s="125">
        <v>1.6000000000000001E-3</v>
      </c>
      <c r="G10" s="63" t="s">
        <v>29</v>
      </c>
      <c r="H10" s="56" t="s">
        <v>31</v>
      </c>
      <c r="I10" s="43">
        <f>F$10*0.76</f>
        <v>1.2160000000000001E-3</v>
      </c>
      <c r="J10" s="18">
        <f>I10/F$10</f>
        <v>0.76</v>
      </c>
      <c r="K10" s="19">
        <f t="shared" si="0"/>
        <v>2.5719896410579062E-3</v>
      </c>
      <c r="L10" s="20">
        <f>K10*1000000</f>
        <v>2571.9896410579063</v>
      </c>
      <c r="M10" s="129"/>
      <c r="N10" s="131"/>
    </row>
    <row r="11" spans="2:14" ht="13.75" customHeight="1">
      <c r="B11" s="115"/>
      <c r="C11" s="119"/>
      <c r="D11" s="122"/>
      <c r="E11" s="122"/>
      <c r="F11" s="126"/>
      <c r="G11" s="64" t="s">
        <v>30</v>
      </c>
      <c r="H11" s="54" t="s">
        <v>10</v>
      </c>
      <c r="I11" s="44">
        <f>F$10*0.15</f>
        <v>2.4000000000000001E-4</v>
      </c>
      <c r="J11" s="21">
        <f t="shared" ref="J11" si="1">I11/F$10</f>
        <v>0.15</v>
      </c>
      <c r="K11" s="22">
        <f t="shared" si="0"/>
        <v>5.0762953441932357E-4</v>
      </c>
      <c r="L11" s="23">
        <f t="shared" ref="L11:L24" si="2">K11*1000000</f>
        <v>507.62953441932359</v>
      </c>
      <c r="M11" s="130"/>
      <c r="N11" s="132"/>
    </row>
    <row r="12" spans="2:14" ht="13.75" customHeight="1">
      <c r="B12" s="115"/>
      <c r="C12" s="119"/>
      <c r="D12" s="122"/>
      <c r="E12" s="122"/>
      <c r="F12" s="126"/>
      <c r="G12" s="64" t="s">
        <v>40</v>
      </c>
      <c r="H12" s="54" t="s">
        <v>10</v>
      </c>
      <c r="I12" s="44">
        <f>F$10*0.03</f>
        <v>4.8000000000000001E-5</v>
      </c>
      <c r="J12" s="21">
        <f>I12/F$10</f>
        <v>0.03</v>
      </c>
      <c r="K12" s="22">
        <f t="shared" si="0"/>
        <v>1.0152590688386472E-4</v>
      </c>
      <c r="L12" s="23">
        <f t="shared" si="2"/>
        <v>101.52590688386472</v>
      </c>
      <c r="M12" s="130"/>
      <c r="N12" s="132"/>
    </row>
    <row r="13" spans="2:14">
      <c r="B13" s="116"/>
      <c r="C13" s="119"/>
      <c r="D13" s="123"/>
      <c r="E13" s="123"/>
      <c r="F13" s="127"/>
      <c r="G13" s="65" t="s">
        <v>42</v>
      </c>
      <c r="H13" s="54" t="s">
        <v>10</v>
      </c>
      <c r="I13" s="44">
        <f>F$10*0.03</f>
        <v>4.8000000000000001E-5</v>
      </c>
      <c r="J13" s="21">
        <f>I13/F$10</f>
        <v>0.03</v>
      </c>
      <c r="K13" s="22">
        <f t="shared" si="0"/>
        <v>1.0152590688386472E-4</v>
      </c>
      <c r="L13" s="23">
        <f t="shared" si="2"/>
        <v>101.52590688386472</v>
      </c>
      <c r="M13" s="130"/>
      <c r="N13" s="132"/>
    </row>
    <row r="14" spans="2:14" ht="16.5" customHeight="1" thickBot="1">
      <c r="B14" s="117"/>
      <c r="C14" s="120"/>
      <c r="D14" s="124"/>
      <c r="E14" s="124"/>
      <c r="F14" s="128"/>
      <c r="G14" s="66" t="s">
        <v>43</v>
      </c>
      <c r="H14" s="55" t="s">
        <v>10</v>
      </c>
      <c r="I14" s="45">
        <f>F$10*0.03</f>
        <v>4.8000000000000001E-5</v>
      </c>
      <c r="J14" s="24">
        <f>I14/F$10</f>
        <v>0.03</v>
      </c>
      <c r="K14" s="25">
        <f t="shared" si="0"/>
        <v>1.0152590688386472E-4</v>
      </c>
      <c r="L14" s="26">
        <f t="shared" si="2"/>
        <v>101.52590688386472</v>
      </c>
      <c r="M14" s="130"/>
      <c r="N14" s="132"/>
    </row>
    <row r="15" spans="2:14">
      <c r="B15" s="114">
        <v>3</v>
      </c>
      <c r="C15" s="118" t="s">
        <v>59</v>
      </c>
      <c r="D15" s="121" t="s">
        <v>53</v>
      </c>
      <c r="E15" s="121" t="s">
        <v>60</v>
      </c>
      <c r="F15" s="150">
        <v>3.2000000000000002E-3</v>
      </c>
      <c r="G15" s="67" t="s">
        <v>61</v>
      </c>
      <c r="H15" s="67" t="s">
        <v>17</v>
      </c>
      <c r="I15" s="70">
        <f>F$15*0.96</f>
        <v>3.0720000000000001E-3</v>
      </c>
      <c r="J15" s="71">
        <v>0.96</v>
      </c>
      <c r="K15" s="72">
        <f t="shared" si="0"/>
        <v>6.4976580405673419E-3</v>
      </c>
      <c r="L15" s="73">
        <f t="shared" si="2"/>
        <v>6497.6580405673421</v>
      </c>
      <c r="M15" s="153"/>
      <c r="N15" s="131"/>
    </row>
    <row r="16" spans="2:14">
      <c r="B16" s="147"/>
      <c r="C16" s="119"/>
      <c r="D16" s="119"/>
      <c r="E16" s="119"/>
      <c r="F16" s="151"/>
      <c r="G16" s="68" t="s">
        <v>62</v>
      </c>
      <c r="H16" s="74" t="s">
        <v>63</v>
      </c>
      <c r="I16" s="44">
        <f>F$15*0.029855</f>
        <v>9.5536000000000001E-5</v>
      </c>
      <c r="J16" s="21">
        <v>2.9985000000000001E-2</v>
      </c>
      <c r="K16" s="22">
        <f t="shared" ref="K16:K17" si="3">I16/$F$55</f>
        <v>2.0207039666785207E-4</v>
      </c>
      <c r="L16" s="23">
        <f t="shared" ref="L16:L17" si="4">K16*1000000</f>
        <v>202.07039666785207</v>
      </c>
      <c r="M16" s="154"/>
      <c r="N16" s="132"/>
    </row>
    <row r="17" spans="2:14">
      <c r="B17" s="147"/>
      <c r="C17" s="119"/>
      <c r="D17" s="119"/>
      <c r="E17" s="119"/>
      <c r="F17" s="151"/>
      <c r="G17" s="68" t="s">
        <v>64</v>
      </c>
      <c r="H17" s="75" t="s">
        <v>20</v>
      </c>
      <c r="I17" s="44">
        <f>F$15*0.01</f>
        <v>3.2000000000000005E-5</v>
      </c>
      <c r="J17" s="21">
        <v>0.01</v>
      </c>
      <c r="K17" s="22">
        <f t="shared" si="3"/>
        <v>6.7683937922576487E-5</v>
      </c>
      <c r="L17" s="23">
        <f t="shared" si="4"/>
        <v>67.68393792257649</v>
      </c>
      <c r="M17" s="154"/>
      <c r="N17" s="132"/>
    </row>
    <row r="18" spans="2:14" ht="15" thickBot="1">
      <c r="B18" s="148"/>
      <c r="C18" s="120"/>
      <c r="D18" s="149"/>
      <c r="E18" s="149"/>
      <c r="F18" s="152"/>
      <c r="G18" s="69" t="s">
        <v>65</v>
      </c>
      <c r="H18" s="62" t="s">
        <v>31</v>
      </c>
      <c r="I18" s="45">
        <f>F$15*0.00015</f>
        <v>4.7999999999999996E-7</v>
      </c>
      <c r="J18" s="24">
        <v>1.5E-5</v>
      </c>
      <c r="K18" s="25">
        <f t="shared" si="0"/>
        <v>1.0152590688386471E-6</v>
      </c>
      <c r="L18" s="26">
        <f t="shared" si="2"/>
        <v>1.0152590688386471</v>
      </c>
      <c r="M18" s="155"/>
      <c r="N18" s="140"/>
    </row>
    <row r="19" spans="2:14">
      <c r="B19" s="115">
        <v>4</v>
      </c>
      <c r="C19" s="118" t="s">
        <v>39</v>
      </c>
      <c r="D19" s="122" t="s">
        <v>18</v>
      </c>
      <c r="E19" s="122" t="s">
        <v>56</v>
      </c>
      <c r="F19" s="126">
        <v>0.24859999999999999</v>
      </c>
      <c r="G19" s="53" t="s">
        <v>32</v>
      </c>
      <c r="H19" s="27" t="s">
        <v>10</v>
      </c>
      <c r="I19" s="46">
        <f>F$19*0.05</f>
        <v>1.243E-2</v>
      </c>
      <c r="J19" s="28">
        <f t="shared" ref="J19:J24" si="5">I19/F$19</f>
        <v>0.05</v>
      </c>
      <c r="K19" s="29">
        <f t="shared" si="0"/>
        <v>2.6290979636800799E-2</v>
      </c>
      <c r="L19" s="30">
        <f t="shared" si="2"/>
        <v>26290.979636800799</v>
      </c>
      <c r="M19" s="144"/>
      <c r="N19" s="130"/>
    </row>
    <row r="20" spans="2:14">
      <c r="B20" s="116"/>
      <c r="C20" s="119"/>
      <c r="D20" s="123"/>
      <c r="E20" s="123"/>
      <c r="F20" s="127"/>
      <c r="G20" s="54" t="s">
        <v>33</v>
      </c>
      <c r="H20" s="31" t="s">
        <v>19</v>
      </c>
      <c r="I20" s="44">
        <f>F$19*0.015</f>
        <v>3.7289999999999997E-3</v>
      </c>
      <c r="J20" s="21">
        <f t="shared" si="5"/>
        <v>1.4999999999999999E-2</v>
      </c>
      <c r="K20" s="22">
        <f t="shared" si="0"/>
        <v>7.8872938910402399E-3</v>
      </c>
      <c r="L20" s="23">
        <f t="shared" si="2"/>
        <v>7887.2938910402399</v>
      </c>
      <c r="M20" s="144"/>
      <c r="N20" s="130"/>
    </row>
    <row r="21" spans="2:14">
      <c r="B21" s="116"/>
      <c r="C21" s="119"/>
      <c r="D21" s="123"/>
      <c r="E21" s="123"/>
      <c r="F21" s="127"/>
      <c r="G21" s="54" t="s">
        <v>34</v>
      </c>
      <c r="H21" s="54" t="s">
        <v>35</v>
      </c>
      <c r="I21" s="44">
        <f>F$19*0.05</f>
        <v>1.243E-2</v>
      </c>
      <c r="J21" s="21">
        <f t="shared" si="5"/>
        <v>0.05</v>
      </c>
      <c r="K21" s="22">
        <f t="shared" si="0"/>
        <v>2.6290979636800799E-2</v>
      </c>
      <c r="L21" s="23">
        <f t="shared" si="2"/>
        <v>26290.979636800799</v>
      </c>
      <c r="M21" s="144"/>
      <c r="N21" s="130"/>
    </row>
    <row r="22" spans="2:14">
      <c r="B22" s="116"/>
      <c r="C22" s="119"/>
      <c r="D22" s="123"/>
      <c r="E22" s="123"/>
      <c r="F22" s="127"/>
      <c r="G22" s="54" t="s">
        <v>36</v>
      </c>
      <c r="H22" s="31" t="s">
        <v>10</v>
      </c>
      <c r="I22" s="44">
        <f>F$19*0.05</f>
        <v>1.243E-2</v>
      </c>
      <c r="J22" s="21">
        <f t="shared" si="5"/>
        <v>0.05</v>
      </c>
      <c r="K22" s="22">
        <f t="shared" si="0"/>
        <v>2.6290979636800799E-2</v>
      </c>
      <c r="L22" s="23">
        <f t="shared" si="2"/>
        <v>26290.979636800799</v>
      </c>
      <c r="M22" s="144"/>
      <c r="N22" s="130"/>
    </row>
    <row r="23" spans="2:14">
      <c r="B23" s="116"/>
      <c r="C23" s="119"/>
      <c r="D23" s="123"/>
      <c r="E23" s="123"/>
      <c r="F23" s="127"/>
      <c r="G23" s="54" t="s">
        <v>21</v>
      </c>
      <c r="H23" s="54" t="s">
        <v>23</v>
      </c>
      <c r="I23" s="44">
        <f>F$19*0.003</f>
        <v>7.4580000000000002E-4</v>
      </c>
      <c r="J23" s="21">
        <f t="shared" si="5"/>
        <v>3.0000000000000001E-3</v>
      </c>
      <c r="K23" s="22">
        <f t="shared" si="0"/>
        <v>1.577458778208048E-3</v>
      </c>
      <c r="L23" s="23">
        <f t="shared" si="2"/>
        <v>1577.458778208048</v>
      </c>
      <c r="M23" s="144"/>
      <c r="N23" s="130"/>
    </row>
    <row r="24" spans="2:14" ht="15" thickBot="1">
      <c r="B24" s="141"/>
      <c r="C24" s="119"/>
      <c r="D24" s="142"/>
      <c r="E24" s="142"/>
      <c r="F24" s="143"/>
      <c r="G24" s="58" t="s">
        <v>37</v>
      </c>
      <c r="H24" s="32" t="s">
        <v>38</v>
      </c>
      <c r="I24" s="42">
        <f>F$19*0.832</f>
        <v>0.20683519999999997</v>
      </c>
      <c r="J24" s="15">
        <f t="shared" si="5"/>
        <v>0.83199999999999996</v>
      </c>
      <c r="K24" s="16">
        <f t="shared" si="0"/>
        <v>0.43748190115636526</v>
      </c>
      <c r="L24" s="17">
        <f t="shared" si="2"/>
        <v>437481.90115636529</v>
      </c>
      <c r="M24" s="145"/>
      <c r="N24" s="146"/>
    </row>
    <row r="25" spans="2:14" ht="13.75" customHeight="1">
      <c r="B25" s="114">
        <v>5</v>
      </c>
      <c r="C25" s="118" t="s">
        <v>45</v>
      </c>
      <c r="D25" s="121" t="s">
        <v>46</v>
      </c>
      <c r="E25" s="171" t="s">
        <v>66</v>
      </c>
      <c r="F25" s="150">
        <v>7.3700000000000002E-2</v>
      </c>
      <c r="G25" s="56" t="s">
        <v>47</v>
      </c>
      <c r="H25" s="56" t="s">
        <v>48</v>
      </c>
      <c r="I25" s="47">
        <f>F25*0.965</f>
        <v>7.1120500000000003E-2</v>
      </c>
      <c r="J25" s="18">
        <f>I25/F$25</f>
        <v>0.96499999999999997</v>
      </c>
      <c r="K25" s="19">
        <f t="shared" si="0"/>
        <v>0.15042860959445625</v>
      </c>
      <c r="L25" s="20">
        <f>K25*1000000</f>
        <v>150428.60959445624</v>
      </c>
      <c r="M25" s="129"/>
      <c r="N25" s="131"/>
    </row>
    <row r="26" spans="2:14" ht="13.75" customHeight="1">
      <c r="B26" s="147"/>
      <c r="C26" s="119"/>
      <c r="D26" s="119"/>
      <c r="E26" s="172"/>
      <c r="F26" s="151"/>
      <c r="G26" s="52" t="s">
        <v>29</v>
      </c>
      <c r="H26" s="52" t="s">
        <v>49</v>
      </c>
      <c r="I26" s="48">
        <f>F25*0.03</f>
        <v>2.2109999999999999E-3</v>
      </c>
      <c r="J26" s="21">
        <f>I26/F$25</f>
        <v>0.03</v>
      </c>
      <c r="K26" s="22">
        <f t="shared" si="0"/>
        <v>4.6765370858380178E-3</v>
      </c>
      <c r="L26" s="23">
        <f>K26*1000000</f>
        <v>4676.5370858380174</v>
      </c>
      <c r="M26" s="130"/>
      <c r="N26" s="132"/>
    </row>
    <row r="27" spans="2:14" ht="15" thickBot="1">
      <c r="B27" s="170"/>
      <c r="C27" s="119"/>
      <c r="D27" s="142"/>
      <c r="E27" s="173"/>
      <c r="F27" s="174"/>
      <c r="G27" s="77" t="s">
        <v>25</v>
      </c>
      <c r="H27" s="77" t="s">
        <v>50</v>
      </c>
      <c r="I27" s="78">
        <f>F25*0.005</f>
        <v>3.6850000000000001E-4</v>
      </c>
      <c r="J27" s="15">
        <f>I27/F$25</f>
        <v>5.0000000000000001E-3</v>
      </c>
      <c r="K27" s="16">
        <f t="shared" si="0"/>
        <v>7.7942284763966971E-4</v>
      </c>
      <c r="L27" s="17">
        <f>K27*1000000</f>
        <v>779.42284763966973</v>
      </c>
      <c r="M27" s="130"/>
      <c r="N27" s="132"/>
    </row>
    <row r="28" spans="2:14">
      <c r="B28" s="114">
        <v>6</v>
      </c>
      <c r="C28" s="121" t="s">
        <v>68</v>
      </c>
      <c r="D28" s="121" t="s">
        <v>67</v>
      </c>
      <c r="E28" s="121" t="s">
        <v>69</v>
      </c>
      <c r="F28" s="125">
        <f>0.1427*0.5556</f>
        <v>7.928412E-2</v>
      </c>
      <c r="G28" s="60" t="s">
        <v>75</v>
      </c>
      <c r="H28" s="60" t="s">
        <v>82</v>
      </c>
      <c r="I28" s="47">
        <f>+$F$28*0.1</f>
        <v>7.928412000000001E-3</v>
      </c>
      <c r="J28" s="18">
        <v>0.1</v>
      </c>
      <c r="K28" s="19">
        <f t="shared" si="0"/>
        <v>1.6769567051019077E-2</v>
      </c>
      <c r="L28" s="88">
        <f t="shared" ref="L28:L54" si="6">K28*1000000</f>
        <v>16769.567051019076</v>
      </c>
      <c r="M28" s="161"/>
      <c r="N28" s="159"/>
    </row>
    <row r="29" spans="2:14">
      <c r="B29" s="116"/>
      <c r="C29" s="123"/>
      <c r="D29" s="123"/>
      <c r="E29" s="123"/>
      <c r="F29" s="127"/>
      <c r="G29" s="34" t="s">
        <v>76</v>
      </c>
      <c r="H29" s="34" t="s">
        <v>83</v>
      </c>
      <c r="I29" s="48">
        <f>+$F$28*0.55</f>
        <v>4.3606266000000005E-2</v>
      </c>
      <c r="J29" s="21">
        <v>0.55000000000000004</v>
      </c>
      <c r="K29" s="22">
        <f t="shared" si="0"/>
        <v>9.2232618780604916E-2</v>
      </c>
      <c r="L29" s="81">
        <f t="shared" si="6"/>
        <v>92232.618780604913</v>
      </c>
      <c r="M29" s="162"/>
      <c r="N29" s="160"/>
    </row>
    <row r="30" spans="2:14">
      <c r="B30" s="116"/>
      <c r="C30" s="123"/>
      <c r="D30" s="123"/>
      <c r="E30" s="123"/>
      <c r="F30" s="127"/>
      <c r="G30" s="34" t="s">
        <v>77</v>
      </c>
      <c r="H30" s="34" t="s">
        <v>84</v>
      </c>
      <c r="I30" s="48">
        <f>+$F$28*0.05</f>
        <v>3.9642060000000005E-3</v>
      </c>
      <c r="J30" s="21">
        <v>0.05</v>
      </c>
      <c r="K30" s="22">
        <f t="shared" si="0"/>
        <v>8.3847835255095385E-3</v>
      </c>
      <c r="L30" s="81">
        <f t="shared" si="6"/>
        <v>8384.7835255095379</v>
      </c>
      <c r="M30" s="162"/>
      <c r="N30" s="160"/>
    </row>
    <row r="31" spans="2:14">
      <c r="B31" s="116"/>
      <c r="C31" s="123"/>
      <c r="D31" s="123"/>
      <c r="E31" s="123"/>
      <c r="F31" s="127"/>
      <c r="G31" s="34" t="s">
        <v>78</v>
      </c>
      <c r="H31" s="34" t="s">
        <v>85</v>
      </c>
      <c r="I31" s="48">
        <f>+$F$28*0.05</f>
        <v>3.9642060000000005E-3</v>
      </c>
      <c r="J31" s="21">
        <v>0.05</v>
      </c>
      <c r="K31" s="22">
        <f t="shared" si="0"/>
        <v>8.3847835255095385E-3</v>
      </c>
      <c r="L31" s="81">
        <f t="shared" si="6"/>
        <v>8384.7835255095379</v>
      </c>
      <c r="M31" s="162"/>
      <c r="N31" s="160"/>
    </row>
    <row r="32" spans="2:14">
      <c r="B32" s="116"/>
      <c r="C32" s="123"/>
      <c r="D32" s="123"/>
      <c r="E32" s="156"/>
      <c r="F32" s="127"/>
      <c r="G32" s="34" t="s">
        <v>79</v>
      </c>
      <c r="H32" s="34" t="s">
        <v>86</v>
      </c>
      <c r="I32" s="48">
        <f>+$F$28*0.1</f>
        <v>7.928412000000001E-3</v>
      </c>
      <c r="J32" s="21">
        <v>0.1</v>
      </c>
      <c r="K32" s="22">
        <f t="shared" si="0"/>
        <v>1.6769567051019077E-2</v>
      </c>
      <c r="L32" s="81">
        <f t="shared" si="6"/>
        <v>16769.567051019076</v>
      </c>
      <c r="M32" s="162"/>
      <c r="N32" s="160"/>
    </row>
    <row r="33" spans="2:15" ht="15" customHeight="1">
      <c r="B33" s="116"/>
      <c r="C33" s="123"/>
      <c r="D33" s="123"/>
      <c r="E33" s="156"/>
      <c r="F33" s="127"/>
      <c r="G33" s="82" t="s">
        <v>80</v>
      </c>
      <c r="H33" s="83" t="s">
        <v>87</v>
      </c>
      <c r="I33" s="48">
        <f>+$F$28*0.1</f>
        <v>7.928412000000001E-3</v>
      </c>
      <c r="J33" s="21">
        <v>0.1</v>
      </c>
      <c r="K33" s="22">
        <f t="shared" si="0"/>
        <v>1.6769567051019077E-2</v>
      </c>
      <c r="L33" s="81">
        <f t="shared" si="6"/>
        <v>16769.567051019076</v>
      </c>
      <c r="M33" s="162"/>
      <c r="N33" s="160"/>
    </row>
    <row r="34" spans="2:15" ht="15" customHeight="1">
      <c r="B34" s="116"/>
      <c r="C34" s="123"/>
      <c r="D34" s="123"/>
      <c r="E34" s="156"/>
      <c r="F34" s="127"/>
      <c r="G34" s="82" t="s">
        <v>81</v>
      </c>
      <c r="H34" s="83" t="s">
        <v>88</v>
      </c>
      <c r="I34" s="48">
        <f>+$F$28*0.05</f>
        <v>3.9642060000000005E-3</v>
      </c>
      <c r="J34" s="21">
        <v>0.05</v>
      </c>
      <c r="K34" s="22">
        <f t="shared" si="0"/>
        <v>8.3847835255095385E-3</v>
      </c>
      <c r="L34" s="81">
        <f t="shared" si="6"/>
        <v>8384.7835255095379</v>
      </c>
      <c r="M34" s="162"/>
      <c r="N34" s="160"/>
    </row>
    <row r="35" spans="2:15">
      <c r="B35" s="116"/>
      <c r="C35" s="123"/>
      <c r="D35" s="123"/>
      <c r="E35" s="123" t="s">
        <v>70</v>
      </c>
      <c r="F35" s="127">
        <f>0.1427*0.0952</f>
        <v>1.358504E-2</v>
      </c>
      <c r="G35" s="36" t="s">
        <v>76</v>
      </c>
      <c r="H35" s="37" t="s">
        <v>83</v>
      </c>
      <c r="I35" s="48">
        <f>+$F$35*0.9995</f>
        <v>1.357824748E-2</v>
      </c>
      <c r="J35" s="21">
        <v>0.99950000000000006</v>
      </c>
      <c r="K35" s="22">
        <f t="shared" si="0"/>
        <v>2.8719664360428138E-2</v>
      </c>
      <c r="L35" s="81">
        <f t="shared" si="6"/>
        <v>28719.664360428138</v>
      </c>
      <c r="M35" s="162"/>
      <c r="N35" s="160"/>
      <c r="O35" s="35"/>
    </row>
    <row r="36" spans="2:15" ht="14.25" customHeight="1">
      <c r="B36" s="116"/>
      <c r="C36" s="123"/>
      <c r="D36" s="123"/>
      <c r="E36" s="123"/>
      <c r="F36" s="127"/>
      <c r="G36" s="36" t="s">
        <v>89</v>
      </c>
      <c r="H36" s="37" t="s">
        <v>91</v>
      </c>
      <c r="I36" s="48">
        <f>+$F$35*0.0004</f>
        <v>5.4340160000000004E-6</v>
      </c>
      <c r="J36" s="21">
        <v>4.0000000000000002E-4</v>
      </c>
      <c r="K36" s="22">
        <f t="shared" si="0"/>
        <v>1.1493612550446481E-5</v>
      </c>
      <c r="L36" s="81">
        <f t="shared" si="6"/>
        <v>11.49361255044648</v>
      </c>
      <c r="M36" s="162"/>
      <c r="N36" s="160"/>
    </row>
    <row r="37" spans="2:15">
      <c r="B37" s="116"/>
      <c r="C37" s="123"/>
      <c r="D37" s="123"/>
      <c r="E37" s="123"/>
      <c r="F37" s="127"/>
      <c r="G37" s="36" t="s">
        <v>90</v>
      </c>
      <c r="H37" s="37" t="s">
        <v>92</v>
      </c>
      <c r="I37" s="48">
        <f>+$F$35*0.0001</f>
        <v>1.3585040000000001E-6</v>
      </c>
      <c r="J37" s="21">
        <v>8.0000000000000007E-5</v>
      </c>
      <c r="K37" s="22">
        <f t="shared" si="0"/>
        <v>2.8734031376116202E-6</v>
      </c>
      <c r="L37" s="81">
        <f t="shared" si="6"/>
        <v>2.87340313761162</v>
      </c>
      <c r="M37" s="162"/>
      <c r="N37" s="160"/>
    </row>
    <row r="38" spans="2:15">
      <c r="B38" s="116"/>
      <c r="C38" s="123"/>
      <c r="D38" s="123"/>
      <c r="E38" s="166" t="s">
        <v>71</v>
      </c>
      <c r="F38" s="157">
        <f>0.1427*0.119</f>
        <v>1.6981299999999998E-2</v>
      </c>
      <c r="G38" s="36" t="s">
        <v>93</v>
      </c>
      <c r="H38" s="37" t="s">
        <v>94</v>
      </c>
      <c r="I38" s="48">
        <f>+$F$38*0.5</f>
        <v>8.4906499999999989E-3</v>
      </c>
      <c r="J38" s="21">
        <v>0.5</v>
      </c>
      <c r="K38" s="22">
        <f t="shared" si="0"/>
        <v>1.795876961007262E-2</v>
      </c>
      <c r="L38" s="81">
        <f t="shared" si="6"/>
        <v>17958.769610072621</v>
      </c>
      <c r="M38" s="175"/>
      <c r="N38" s="160"/>
    </row>
    <row r="39" spans="2:15">
      <c r="B39" s="116"/>
      <c r="C39" s="123"/>
      <c r="D39" s="123"/>
      <c r="E39" s="166"/>
      <c r="F39" s="157"/>
      <c r="G39" s="36" t="s">
        <v>95</v>
      </c>
      <c r="H39" s="37" t="s">
        <v>94</v>
      </c>
      <c r="I39" s="48">
        <f>+$F$38*0.01</f>
        <v>1.6981299999999997E-4</v>
      </c>
      <c r="J39" s="21">
        <v>0.01</v>
      </c>
      <c r="K39" s="22">
        <f t="shared" si="0"/>
        <v>3.591753922014524E-4</v>
      </c>
      <c r="L39" s="81">
        <f t="shared" si="6"/>
        <v>359.17539220145238</v>
      </c>
      <c r="M39" s="175"/>
      <c r="N39" s="160"/>
    </row>
    <row r="40" spans="2:15">
      <c r="B40" s="116"/>
      <c r="C40" s="123"/>
      <c r="D40" s="123"/>
      <c r="E40" s="166"/>
      <c r="F40" s="157"/>
      <c r="G40" s="36" t="s">
        <v>96</v>
      </c>
      <c r="H40" s="37" t="s">
        <v>94</v>
      </c>
      <c r="I40" s="48">
        <f>+$F$38*0.01</f>
        <v>1.6981299999999997E-4</v>
      </c>
      <c r="J40" s="21">
        <v>0.01</v>
      </c>
      <c r="K40" s="22">
        <f t="shared" si="0"/>
        <v>3.591753922014524E-4</v>
      </c>
      <c r="L40" s="81">
        <f t="shared" si="6"/>
        <v>359.17539220145238</v>
      </c>
      <c r="M40" s="175"/>
      <c r="N40" s="160"/>
    </row>
    <row r="41" spans="2:15">
      <c r="B41" s="116"/>
      <c r="C41" s="123"/>
      <c r="D41" s="123"/>
      <c r="E41" s="166"/>
      <c r="F41" s="157"/>
      <c r="G41" s="36" t="s">
        <v>97</v>
      </c>
      <c r="H41" s="37" t="s">
        <v>98</v>
      </c>
      <c r="I41" s="48">
        <f>+$F$38*0.03</f>
        <v>5.0943899999999988E-4</v>
      </c>
      <c r="J41" s="21">
        <v>0.03</v>
      </c>
      <c r="K41" s="22">
        <f t="shared" si="0"/>
        <v>1.0775261766043571E-3</v>
      </c>
      <c r="L41" s="81">
        <f t="shared" si="6"/>
        <v>1077.526176604357</v>
      </c>
      <c r="M41" s="175"/>
      <c r="N41" s="160"/>
    </row>
    <row r="42" spans="2:15">
      <c r="B42" s="116"/>
      <c r="C42" s="123"/>
      <c r="D42" s="123"/>
      <c r="E42" s="166"/>
      <c r="F42" s="157"/>
      <c r="G42" s="36" t="s">
        <v>99</v>
      </c>
      <c r="H42" s="37" t="s">
        <v>100</v>
      </c>
      <c r="I42" s="48">
        <f>+$F$38*0.21</f>
        <v>3.5660729999999995E-3</v>
      </c>
      <c r="J42" s="21">
        <v>0.21</v>
      </c>
      <c r="K42" s="22">
        <f t="shared" si="0"/>
        <v>7.542683236230501E-3</v>
      </c>
      <c r="L42" s="81">
        <f t="shared" si="6"/>
        <v>7542.6832362305013</v>
      </c>
      <c r="M42" s="175"/>
      <c r="N42" s="160"/>
    </row>
    <row r="43" spans="2:15">
      <c r="B43" s="116"/>
      <c r="C43" s="123"/>
      <c r="D43" s="123"/>
      <c r="E43" s="166"/>
      <c r="F43" s="157"/>
      <c r="G43" s="36" t="s">
        <v>101</v>
      </c>
      <c r="H43" s="37" t="s">
        <v>94</v>
      </c>
      <c r="I43" s="48">
        <f t="shared" ref="I43:I49" si="7">+$F$38*0.01</f>
        <v>1.6981299999999997E-4</v>
      </c>
      <c r="J43" s="21">
        <v>0.01</v>
      </c>
      <c r="K43" s="22">
        <f t="shared" si="0"/>
        <v>3.591753922014524E-4</v>
      </c>
      <c r="L43" s="81">
        <f t="shared" si="6"/>
        <v>359.17539220145238</v>
      </c>
      <c r="M43" s="175"/>
      <c r="N43" s="160"/>
    </row>
    <row r="44" spans="2:15" ht="26">
      <c r="B44" s="116"/>
      <c r="C44" s="123"/>
      <c r="D44" s="123"/>
      <c r="E44" s="166"/>
      <c r="F44" s="157"/>
      <c r="G44" s="36" t="s">
        <v>102</v>
      </c>
      <c r="H44" s="37" t="s">
        <v>103</v>
      </c>
      <c r="I44" s="48">
        <f t="shared" si="7"/>
        <v>1.6981299999999997E-4</v>
      </c>
      <c r="J44" s="21">
        <v>0.01</v>
      </c>
      <c r="K44" s="22">
        <f t="shared" si="0"/>
        <v>3.591753922014524E-4</v>
      </c>
      <c r="L44" s="81">
        <f t="shared" si="6"/>
        <v>359.17539220145238</v>
      </c>
      <c r="M44" s="175"/>
      <c r="N44" s="160"/>
    </row>
    <row r="45" spans="2:15">
      <c r="B45" s="116"/>
      <c r="C45" s="123"/>
      <c r="D45" s="123"/>
      <c r="E45" s="166"/>
      <c r="F45" s="157"/>
      <c r="G45" s="36" t="s">
        <v>104</v>
      </c>
      <c r="H45" s="37" t="s">
        <v>94</v>
      </c>
      <c r="I45" s="48">
        <f t="shared" si="7"/>
        <v>1.6981299999999997E-4</v>
      </c>
      <c r="J45" s="21">
        <v>0.01</v>
      </c>
      <c r="K45" s="22">
        <f t="shared" si="0"/>
        <v>3.591753922014524E-4</v>
      </c>
      <c r="L45" s="81">
        <f t="shared" si="6"/>
        <v>359.17539220145238</v>
      </c>
      <c r="M45" s="175"/>
      <c r="N45" s="160"/>
    </row>
    <row r="46" spans="2:15" ht="26">
      <c r="B46" s="116"/>
      <c r="C46" s="123"/>
      <c r="D46" s="123"/>
      <c r="E46" s="166"/>
      <c r="F46" s="157"/>
      <c r="G46" s="36" t="s">
        <v>105</v>
      </c>
      <c r="H46" s="37" t="s">
        <v>106</v>
      </c>
      <c r="I46" s="48">
        <f>+$F$38*0.05</f>
        <v>8.4906499999999998E-4</v>
      </c>
      <c r="J46" s="21">
        <v>0.05</v>
      </c>
      <c r="K46" s="22">
        <f t="shared" si="0"/>
        <v>1.7958769610072623E-3</v>
      </c>
      <c r="L46" s="81">
        <f t="shared" si="6"/>
        <v>1795.8769610072623</v>
      </c>
      <c r="M46" s="175"/>
      <c r="N46" s="160"/>
    </row>
    <row r="47" spans="2:15">
      <c r="B47" s="116"/>
      <c r="C47" s="123"/>
      <c r="D47" s="123"/>
      <c r="E47" s="166"/>
      <c r="F47" s="157"/>
      <c r="G47" s="36" t="s">
        <v>107</v>
      </c>
      <c r="H47" s="37" t="s">
        <v>108</v>
      </c>
      <c r="I47" s="48">
        <f>+$F$38*0.1</f>
        <v>1.69813E-3</v>
      </c>
      <c r="J47" s="21">
        <v>0.1</v>
      </c>
      <c r="K47" s="22">
        <f t="shared" si="0"/>
        <v>3.5917539220145247E-3</v>
      </c>
      <c r="L47" s="81">
        <f t="shared" si="6"/>
        <v>3591.7539220145245</v>
      </c>
      <c r="M47" s="175"/>
      <c r="N47" s="160"/>
    </row>
    <row r="48" spans="2:15">
      <c r="B48" s="116"/>
      <c r="C48" s="123"/>
      <c r="D48" s="123"/>
      <c r="E48" s="166"/>
      <c r="F48" s="157"/>
      <c r="G48" s="36" t="s">
        <v>109</v>
      </c>
      <c r="H48" s="37" t="s">
        <v>110</v>
      </c>
      <c r="I48" s="48">
        <f>+$F$38*0.05</f>
        <v>8.4906499999999998E-4</v>
      </c>
      <c r="J48" s="21">
        <v>0.05</v>
      </c>
      <c r="K48" s="22">
        <f t="shared" si="0"/>
        <v>1.7958769610072623E-3</v>
      </c>
      <c r="L48" s="81">
        <f t="shared" si="6"/>
        <v>1795.8769610072623</v>
      </c>
      <c r="M48" s="175"/>
      <c r="N48" s="160"/>
    </row>
    <row r="49" spans="2:14">
      <c r="B49" s="116"/>
      <c r="C49" s="123"/>
      <c r="D49" s="123"/>
      <c r="E49" s="168"/>
      <c r="F49" s="158"/>
      <c r="G49" s="36" t="s">
        <v>111</v>
      </c>
      <c r="H49" s="37" t="s">
        <v>112</v>
      </c>
      <c r="I49" s="48">
        <f t="shared" si="7"/>
        <v>1.6981299999999997E-4</v>
      </c>
      <c r="J49" s="21">
        <v>0.01</v>
      </c>
      <c r="K49" s="22">
        <f t="shared" si="0"/>
        <v>3.591753922014524E-4</v>
      </c>
      <c r="L49" s="81">
        <f t="shared" si="6"/>
        <v>359.17539220145238</v>
      </c>
      <c r="M49" s="175"/>
      <c r="N49" s="160"/>
    </row>
    <row r="50" spans="2:14" ht="30" customHeight="1">
      <c r="B50" s="116"/>
      <c r="C50" s="123"/>
      <c r="D50" s="123"/>
      <c r="E50" s="85" t="s">
        <v>72</v>
      </c>
      <c r="F50" s="86">
        <f>0.1427*0.0198</f>
        <v>2.8254600000000001E-3</v>
      </c>
      <c r="G50" s="76" t="s">
        <v>113</v>
      </c>
      <c r="H50" s="76" t="s">
        <v>114</v>
      </c>
      <c r="I50" s="48">
        <f>+F50*1</f>
        <v>2.8254600000000001E-3</v>
      </c>
      <c r="J50" s="21">
        <v>1</v>
      </c>
      <c r="K50" s="22">
        <f t="shared" si="0"/>
        <v>5.9761956013350921E-3</v>
      </c>
      <c r="L50" s="81">
        <f t="shared" si="6"/>
        <v>5976.1956013350919</v>
      </c>
      <c r="M50" s="87"/>
      <c r="N50" s="89"/>
    </row>
    <row r="51" spans="2:14" ht="30" customHeight="1">
      <c r="B51" s="116"/>
      <c r="C51" s="123"/>
      <c r="D51" s="123"/>
      <c r="E51" s="85" t="s">
        <v>73</v>
      </c>
      <c r="F51" s="86">
        <f>0.1427*0.0119</f>
        <v>1.69813E-3</v>
      </c>
      <c r="G51" s="76" t="s">
        <v>115</v>
      </c>
      <c r="H51" s="76" t="s">
        <v>116</v>
      </c>
      <c r="I51" s="48">
        <f>+F51*1</f>
        <v>1.69813E-3</v>
      </c>
      <c r="J51" s="21">
        <v>1</v>
      </c>
      <c r="K51" s="22">
        <f t="shared" si="0"/>
        <v>3.5917539220145247E-3</v>
      </c>
      <c r="L51" s="81">
        <f t="shared" si="6"/>
        <v>3591.7539220145245</v>
      </c>
      <c r="M51" s="91"/>
      <c r="N51" s="89"/>
    </row>
    <row r="52" spans="2:14">
      <c r="B52" s="116"/>
      <c r="C52" s="123"/>
      <c r="D52" s="123"/>
      <c r="E52" s="166" t="s">
        <v>74</v>
      </c>
      <c r="F52" s="157">
        <f>0.1427*0.1984</f>
        <v>2.8311679999999999E-2</v>
      </c>
      <c r="G52" s="36" t="s">
        <v>76</v>
      </c>
      <c r="H52" s="37" t="s">
        <v>83</v>
      </c>
      <c r="I52" s="48">
        <f>+F52*0.9995</f>
        <v>2.829752416E-2</v>
      </c>
      <c r="J52" s="21">
        <v>0.99950000000000006</v>
      </c>
      <c r="K52" s="22">
        <f t="shared" si="0"/>
        <v>5.9852745894001504E-2</v>
      </c>
      <c r="L52" s="81">
        <f t="shared" si="6"/>
        <v>59852.745894001506</v>
      </c>
      <c r="M52" s="176"/>
      <c r="N52" s="179"/>
    </row>
    <row r="53" spans="2:14">
      <c r="B53" s="116"/>
      <c r="C53" s="123"/>
      <c r="D53" s="123"/>
      <c r="E53" s="166"/>
      <c r="F53" s="157"/>
      <c r="G53" s="36" t="s">
        <v>89</v>
      </c>
      <c r="H53" s="37" t="s">
        <v>91</v>
      </c>
      <c r="I53" s="48">
        <f>+F52*0.0004</f>
        <v>1.1324672E-5</v>
      </c>
      <c r="J53" s="21">
        <v>4.0000000000000002E-4</v>
      </c>
      <c r="K53" s="22">
        <f t="shared" si="0"/>
        <v>2.3953074895048126E-5</v>
      </c>
      <c r="L53" s="81">
        <f t="shared" si="6"/>
        <v>23.953074895048125</v>
      </c>
      <c r="M53" s="177"/>
      <c r="N53" s="180"/>
    </row>
    <row r="54" spans="2:14" ht="15" thickBot="1">
      <c r="B54" s="117"/>
      <c r="C54" s="124"/>
      <c r="D54" s="124"/>
      <c r="E54" s="167"/>
      <c r="F54" s="169"/>
      <c r="G54" s="79" t="s">
        <v>90</v>
      </c>
      <c r="H54" s="80" t="s">
        <v>92</v>
      </c>
      <c r="I54" s="49">
        <f>+F52*0.0001</f>
        <v>2.8311680000000001E-6</v>
      </c>
      <c r="J54" s="24">
        <v>8.0000000000000007E-5</v>
      </c>
      <c r="K54" s="25">
        <f t="shared" si="0"/>
        <v>5.9882687237620316E-6</v>
      </c>
      <c r="L54" s="90">
        <f t="shared" si="6"/>
        <v>5.9882687237620313</v>
      </c>
      <c r="M54" s="178"/>
      <c r="N54" s="181"/>
    </row>
    <row r="55" spans="2:14" ht="15" thickBot="1">
      <c r="B55" s="163" t="s">
        <v>6</v>
      </c>
      <c r="C55" s="164"/>
      <c r="D55" s="165"/>
      <c r="E55" s="165"/>
      <c r="F55" s="84">
        <f>SUM(F9:F54)</f>
        <v>0.47278572999999996</v>
      </c>
      <c r="G55" s="38"/>
      <c r="H55" s="39"/>
      <c r="I55" s="40"/>
      <c r="J55" s="39"/>
      <c r="K55" s="50">
        <f>SUM(K9:K54)</f>
        <v>1.0000000338419688</v>
      </c>
      <c r="L55" s="51">
        <f>SUM(L9:L54)</f>
        <v>1000000.0338419685</v>
      </c>
    </row>
    <row r="56" spans="2:14">
      <c r="F56" s="33"/>
      <c r="G56" s="33"/>
    </row>
    <row r="57" spans="2:14">
      <c r="F57" s="41"/>
    </row>
    <row r="59" spans="2:14" ht="14.25" customHeight="1"/>
  </sheetData>
  <mergeCells count="67">
    <mergeCell ref="M38:M49"/>
    <mergeCell ref="N38:N49"/>
    <mergeCell ref="M52:M54"/>
    <mergeCell ref="N52:N54"/>
    <mergeCell ref="M35:M37"/>
    <mergeCell ref="N35:N37"/>
    <mergeCell ref="M25:M27"/>
    <mergeCell ref="N25:N27"/>
    <mergeCell ref="N28:N34"/>
    <mergeCell ref="M28:M34"/>
    <mergeCell ref="B55:E55"/>
    <mergeCell ref="E52:E54"/>
    <mergeCell ref="C28:C54"/>
    <mergeCell ref="B28:B54"/>
    <mergeCell ref="E38:E49"/>
    <mergeCell ref="D28:D54"/>
    <mergeCell ref="F52:F54"/>
    <mergeCell ref="B25:B27"/>
    <mergeCell ref="C25:C27"/>
    <mergeCell ref="D25:D27"/>
    <mergeCell ref="E25:E27"/>
    <mergeCell ref="F25:F27"/>
    <mergeCell ref="E28:E34"/>
    <mergeCell ref="F28:F34"/>
    <mergeCell ref="E35:E37"/>
    <mergeCell ref="F35:F37"/>
    <mergeCell ref="F38:F49"/>
    <mergeCell ref="N15:N18"/>
    <mergeCell ref="B19:B24"/>
    <mergeCell ref="C19:C24"/>
    <mergeCell ref="D19:D24"/>
    <mergeCell ref="E19:E24"/>
    <mergeCell ref="F19:F24"/>
    <mergeCell ref="M19:M24"/>
    <mergeCell ref="N19:N24"/>
    <mergeCell ref="B15:B18"/>
    <mergeCell ref="C15:C18"/>
    <mergeCell ref="D15:D18"/>
    <mergeCell ref="E15:E18"/>
    <mergeCell ref="F15:F18"/>
    <mergeCell ref="M15:M18"/>
    <mergeCell ref="N6:N8"/>
    <mergeCell ref="B10:B14"/>
    <mergeCell ref="C10:C14"/>
    <mergeCell ref="D10:D14"/>
    <mergeCell ref="E10:E14"/>
    <mergeCell ref="F10:F14"/>
    <mergeCell ref="M10:M14"/>
    <mergeCell ref="N10:N14"/>
    <mergeCell ref="H6:H8"/>
    <mergeCell ref="I6:I8"/>
    <mergeCell ref="J6:J8"/>
    <mergeCell ref="K6:K8"/>
    <mergeCell ref="L6:L8"/>
    <mergeCell ref="M6:M8"/>
    <mergeCell ref="B6:B8"/>
    <mergeCell ref="C6:C8"/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</mergeCells>
  <phoneticPr fontId="5" type="noConversion"/>
  <conditionalFormatting sqref="G29:G30 G32">
    <cfRule type="cellIs" dxfId="1" priority="2" stopIfTrue="1" operator="equal">
      <formula>#REF!</formula>
    </cfRule>
  </conditionalFormatting>
  <conditionalFormatting sqref="G31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152400</xdr:colOff>
                <xdr:row>10</xdr:row>
                <xdr:rowOff>133350</xdr:rowOff>
              </from>
              <to>
                <xdr:col>13</xdr:col>
                <xdr:colOff>622300</xdr:colOff>
                <xdr:row>12</xdr:row>
                <xdr:rowOff>152400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051" r:id="rId6">
          <objectPr defaultSize="0" autoPict="0" r:id="rId7">
            <anchor moveWithCells="1">
              <from>
                <xdr:col>13</xdr:col>
                <xdr:colOff>107950</xdr:colOff>
                <xdr:row>19</xdr:row>
                <xdr:rowOff>171450</xdr:rowOff>
              </from>
              <to>
                <xdr:col>13</xdr:col>
                <xdr:colOff>685800</xdr:colOff>
                <xdr:row>22</xdr:row>
                <xdr:rowOff>12700</xdr:rowOff>
              </to>
            </anchor>
          </objectPr>
        </oleObject>
      </mc:Choice>
      <mc:Fallback>
        <oleObject progId="Acrobat Document" dvAspect="DVASPECT_ICON" shapeId="2051" r:id="rId6"/>
      </mc:Fallback>
    </mc:AlternateContent>
    <mc:AlternateContent xmlns:mc="http://schemas.openxmlformats.org/markup-compatibility/2006">
      <mc:Choice Requires="x14">
        <oleObject progId="Acrobat Document" dvAspect="DVASPECT_ICON" shapeId="2111" r:id="rId8">
          <objectPr defaultSize="0" autoPict="0" r:id="rId9">
            <anchor moveWithCells="1">
              <from>
                <xdr:col>13</xdr:col>
                <xdr:colOff>133350</xdr:colOff>
                <xdr:row>24</xdr:row>
                <xdr:rowOff>76200</xdr:rowOff>
              </from>
              <to>
                <xdr:col>13</xdr:col>
                <xdr:colOff>660400</xdr:colOff>
                <xdr:row>26</xdr:row>
                <xdr:rowOff>127000</xdr:rowOff>
              </to>
            </anchor>
          </objectPr>
        </oleObject>
      </mc:Choice>
      <mc:Fallback>
        <oleObject progId="Acrobat Document" dvAspect="DVASPECT_ICON" shapeId="2111" r:id="rId8"/>
      </mc:Fallback>
    </mc:AlternateContent>
    <mc:AlternateContent xmlns:mc="http://schemas.openxmlformats.org/markup-compatibility/2006">
      <mc:Choice Requires="x14">
        <oleObject progId="포장기 셸 개체" dvAspect="DVASPECT_ICON" shapeId="2129" r:id="rId10">
          <objectPr defaultSize="0" autoPict="0" r:id="rId11">
            <anchor moveWithCells="1">
              <from>
                <xdr:col>12</xdr:col>
                <xdr:colOff>95250</xdr:colOff>
                <xdr:row>10</xdr:row>
                <xdr:rowOff>19050</xdr:rowOff>
              </from>
              <to>
                <xdr:col>12</xdr:col>
                <xdr:colOff>831850</xdr:colOff>
                <xdr:row>13</xdr:row>
                <xdr:rowOff>38100</xdr:rowOff>
              </to>
            </anchor>
          </objectPr>
        </oleObject>
      </mc:Choice>
      <mc:Fallback>
        <oleObject progId="포장기 셸 개체" dvAspect="DVASPECT_ICON" shapeId="2129" r:id="rId10"/>
      </mc:Fallback>
    </mc:AlternateContent>
    <mc:AlternateContent xmlns:mc="http://schemas.openxmlformats.org/markup-compatibility/2006">
      <mc:Choice Requires="x14">
        <oleObject progId="포장기 셸 개체" dvAspect="DVASPECT_ICON" shapeId="2141" r:id="rId12">
          <objectPr defaultSize="0" autoPict="0" r:id="rId13">
            <anchor moveWithCells="1">
              <from>
                <xdr:col>12</xdr:col>
                <xdr:colOff>190500</xdr:colOff>
                <xdr:row>24</xdr:row>
                <xdr:rowOff>69850</xdr:rowOff>
              </from>
              <to>
                <xdr:col>12</xdr:col>
                <xdr:colOff>755650</xdr:colOff>
                <xdr:row>26</xdr:row>
                <xdr:rowOff>152400</xdr:rowOff>
              </to>
            </anchor>
          </objectPr>
        </oleObject>
      </mc:Choice>
      <mc:Fallback>
        <oleObject progId="포장기 셸 개체" dvAspect="DVASPECT_ICON" shapeId="2141" r:id="rId12"/>
      </mc:Fallback>
    </mc:AlternateContent>
    <mc:AlternateContent xmlns:mc="http://schemas.openxmlformats.org/markup-compatibility/2006">
      <mc:Choice Requires="x14">
        <oleObject progId="Acrobat Document" dvAspect="DVASPECT_ICON" shapeId="2149" r:id="rId14">
          <objectPr defaultSize="0" autoPict="0" r:id="rId15">
            <anchor moveWithCells="1">
              <from>
                <xdr:col>13</xdr:col>
                <xdr:colOff>88900</xdr:colOff>
                <xdr:row>14</xdr:row>
                <xdr:rowOff>133350</xdr:rowOff>
              </from>
              <to>
                <xdr:col>13</xdr:col>
                <xdr:colOff>698500</xdr:colOff>
                <xdr:row>17</xdr:row>
                <xdr:rowOff>19050</xdr:rowOff>
              </to>
            </anchor>
          </objectPr>
        </oleObject>
      </mc:Choice>
      <mc:Fallback>
        <oleObject progId="Acrobat Document" dvAspect="DVASPECT_ICON" shapeId="2149" r:id="rId14"/>
      </mc:Fallback>
    </mc:AlternateContent>
    <mc:AlternateContent xmlns:mc="http://schemas.openxmlformats.org/markup-compatibility/2006">
      <mc:Choice Requires="x14">
        <oleObject progId="Acrobat Document" dvAspect="DVASPECT_ICON" shapeId="2151" r:id="rId16">
          <objectPr defaultSize="0" autoPict="0" r:id="rId17">
            <anchor moveWithCells="1">
              <from>
                <xdr:col>13</xdr:col>
                <xdr:colOff>241300</xdr:colOff>
                <xdr:row>29</xdr:row>
                <xdr:rowOff>50800</xdr:rowOff>
              </from>
              <to>
                <xdr:col>13</xdr:col>
                <xdr:colOff>723900</xdr:colOff>
                <xdr:row>31</xdr:row>
                <xdr:rowOff>31750</xdr:rowOff>
              </to>
            </anchor>
          </objectPr>
        </oleObject>
      </mc:Choice>
      <mc:Fallback>
        <oleObject progId="Acrobat Document" dvAspect="DVASPECT_ICON" shapeId="2151" r:id="rId16"/>
      </mc:Fallback>
    </mc:AlternateContent>
    <mc:AlternateContent xmlns:mc="http://schemas.openxmlformats.org/markup-compatibility/2006">
      <mc:Choice Requires="x14">
        <oleObject progId="포장기 셸 개체" dvAspect="DVASPECT_ICON" shapeId="2152" r:id="rId18">
          <objectPr defaultSize="0" autoPict="0" r:id="rId19">
            <anchor moveWithCells="1">
              <from>
                <xdr:col>12</xdr:col>
                <xdr:colOff>247650</xdr:colOff>
                <xdr:row>34</xdr:row>
                <xdr:rowOff>107950</xdr:rowOff>
              </from>
              <to>
                <xdr:col>12</xdr:col>
                <xdr:colOff>736600</xdr:colOff>
                <xdr:row>36</xdr:row>
                <xdr:rowOff>95250</xdr:rowOff>
              </to>
            </anchor>
          </objectPr>
        </oleObject>
      </mc:Choice>
      <mc:Fallback>
        <oleObject progId="포장기 셸 개체" dvAspect="DVASPECT_ICON" shapeId="2152" r:id="rId18"/>
      </mc:Fallback>
    </mc:AlternateContent>
    <mc:AlternateContent xmlns:mc="http://schemas.openxmlformats.org/markup-compatibility/2006">
      <mc:Choice Requires="x14">
        <oleObject progId="Acrobat Document" dvAspect="DVASPECT_ICON" shapeId="2153" r:id="rId20">
          <objectPr defaultSize="0" autoPict="0" r:id="rId21">
            <anchor moveWithCells="1">
              <from>
                <xdr:col>13</xdr:col>
                <xdr:colOff>152400</xdr:colOff>
                <xdr:row>34</xdr:row>
                <xdr:rowOff>107950</xdr:rowOff>
              </from>
              <to>
                <xdr:col>13</xdr:col>
                <xdr:colOff>641350</xdr:colOff>
                <xdr:row>36</xdr:row>
                <xdr:rowOff>95250</xdr:rowOff>
              </to>
            </anchor>
          </objectPr>
        </oleObject>
      </mc:Choice>
      <mc:Fallback>
        <oleObject progId="Acrobat Document" dvAspect="DVASPECT_ICON" shapeId="2153" r:id="rId20"/>
      </mc:Fallback>
    </mc:AlternateContent>
    <mc:AlternateContent xmlns:mc="http://schemas.openxmlformats.org/markup-compatibility/2006">
      <mc:Choice Requires="x14">
        <oleObject progId="포장기 셸 개체" dvAspect="DVASPECT_ICON" shapeId="2154" r:id="rId22">
          <objectPr defaultSize="0" autoPict="0" r:id="rId23">
            <anchor moveWithCells="1">
              <from>
                <xdr:col>12</xdr:col>
                <xdr:colOff>241300</xdr:colOff>
                <xdr:row>43</xdr:row>
                <xdr:rowOff>50800</xdr:rowOff>
              </from>
              <to>
                <xdr:col>12</xdr:col>
                <xdr:colOff>723900</xdr:colOff>
                <xdr:row>44</xdr:row>
                <xdr:rowOff>88900</xdr:rowOff>
              </to>
            </anchor>
          </objectPr>
        </oleObject>
      </mc:Choice>
      <mc:Fallback>
        <oleObject progId="포장기 셸 개체" dvAspect="DVASPECT_ICON" shapeId="2154" r:id="rId22"/>
      </mc:Fallback>
    </mc:AlternateContent>
    <mc:AlternateContent xmlns:mc="http://schemas.openxmlformats.org/markup-compatibility/2006">
      <mc:Choice Requires="x14">
        <oleObject progId="Acrobat Document" dvAspect="DVASPECT_ICON" shapeId="2155" r:id="rId24">
          <objectPr defaultSize="0" autoPict="0" r:id="rId25">
            <anchor moveWithCells="1">
              <from>
                <xdr:col>13</xdr:col>
                <xdr:colOff>184150</xdr:colOff>
                <xdr:row>42</xdr:row>
                <xdr:rowOff>152400</xdr:rowOff>
              </from>
              <to>
                <xdr:col>13</xdr:col>
                <xdr:colOff>666750</xdr:colOff>
                <xdr:row>44</xdr:row>
                <xdr:rowOff>0</xdr:rowOff>
              </to>
            </anchor>
          </objectPr>
        </oleObject>
      </mc:Choice>
      <mc:Fallback>
        <oleObject progId="Acrobat Document" dvAspect="DVASPECT_ICON" shapeId="2155" r:id="rId24"/>
      </mc:Fallback>
    </mc:AlternateContent>
    <mc:AlternateContent xmlns:mc="http://schemas.openxmlformats.org/markup-compatibility/2006">
      <mc:Choice Requires="x14">
        <oleObject progId="포장기 셸 개체" dvAspect="DVASPECT_ICON" shapeId="2156" r:id="rId26">
          <objectPr defaultSize="0" autoPict="0" r:id="rId27">
            <anchor moveWithCells="1">
              <from>
                <xdr:col>12</xdr:col>
                <xdr:colOff>285750</xdr:colOff>
                <xdr:row>49</xdr:row>
                <xdr:rowOff>50800</xdr:rowOff>
              </from>
              <to>
                <xdr:col>12</xdr:col>
                <xdr:colOff>641350</xdr:colOff>
                <xdr:row>49</xdr:row>
                <xdr:rowOff>317500</xdr:rowOff>
              </to>
            </anchor>
          </objectPr>
        </oleObject>
      </mc:Choice>
      <mc:Fallback>
        <oleObject progId="포장기 셸 개체" dvAspect="DVASPECT_ICON" shapeId="2156" r:id="rId26"/>
      </mc:Fallback>
    </mc:AlternateContent>
    <mc:AlternateContent xmlns:mc="http://schemas.openxmlformats.org/markup-compatibility/2006">
      <mc:Choice Requires="x14">
        <oleObject progId="Acrobat Document" dvAspect="DVASPECT_ICON" shapeId="2157" r:id="rId28">
          <objectPr defaultSize="0" autoPict="0" r:id="rId29">
            <anchor moveWithCells="1">
              <from>
                <xdr:col>13</xdr:col>
                <xdr:colOff>184150</xdr:colOff>
                <xdr:row>49</xdr:row>
                <xdr:rowOff>38100</xdr:rowOff>
              </from>
              <to>
                <xdr:col>13</xdr:col>
                <xdr:colOff>533400</xdr:colOff>
                <xdr:row>49</xdr:row>
                <xdr:rowOff>304800</xdr:rowOff>
              </to>
            </anchor>
          </objectPr>
        </oleObject>
      </mc:Choice>
      <mc:Fallback>
        <oleObject progId="Acrobat Document" dvAspect="DVASPECT_ICON" shapeId="2157" r:id="rId28"/>
      </mc:Fallback>
    </mc:AlternateContent>
    <mc:AlternateContent xmlns:mc="http://schemas.openxmlformats.org/markup-compatibility/2006">
      <mc:Choice Requires="x14">
        <oleObject progId="Acrobat Document" dvAspect="DVASPECT_ICON" shapeId="2159" r:id="rId30">
          <objectPr defaultSize="0" autoPict="0" r:id="rId31">
            <anchor moveWithCells="1">
              <from>
                <xdr:col>13</xdr:col>
                <xdr:colOff>209550</xdr:colOff>
                <xdr:row>50</xdr:row>
                <xdr:rowOff>76200</xdr:rowOff>
              </from>
              <to>
                <xdr:col>13</xdr:col>
                <xdr:colOff>527050</xdr:colOff>
                <xdr:row>50</xdr:row>
                <xdr:rowOff>317500</xdr:rowOff>
              </to>
            </anchor>
          </objectPr>
        </oleObject>
      </mc:Choice>
      <mc:Fallback>
        <oleObject progId="Acrobat Document" dvAspect="DVASPECT_ICON" shapeId="2159" r:id="rId30"/>
      </mc:Fallback>
    </mc:AlternateContent>
    <mc:AlternateContent xmlns:mc="http://schemas.openxmlformats.org/markup-compatibility/2006">
      <mc:Choice Requires="x14">
        <oleObject progId="포장기 셸 개체" dvAspect="DVASPECT_ICON" shapeId="2160" r:id="rId32">
          <objectPr defaultSize="0" autoPict="0" r:id="rId33">
            <anchor moveWithCells="1">
              <from>
                <xdr:col>12</xdr:col>
                <xdr:colOff>279400</xdr:colOff>
                <xdr:row>51</xdr:row>
                <xdr:rowOff>127000</xdr:rowOff>
              </from>
              <to>
                <xdr:col>12</xdr:col>
                <xdr:colOff>755650</xdr:colOff>
                <xdr:row>53</xdr:row>
                <xdr:rowOff>95250</xdr:rowOff>
              </to>
            </anchor>
          </objectPr>
        </oleObject>
      </mc:Choice>
      <mc:Fallback>
        <oleObject progId="포장기 셸 개체" dvAspect="DVASPECT_ICON" shapeId="2160" r:id="rId32"/>
      </mc:Fallback>
    </mc:AlternateContent>
    <mc:AlternateContent xmlns:mc="http://schemas.openxmlformats.org/markup-compatibility/2006">
      <mc:Choice Requires="x14">
        <oleObject progId="Acrobat Document" dvAspect="DVASPECT_ICON" shapeId="2161" r:id="rId34">
          <objectPr defaultSize="0" autoPict="0" r:id="rId35">
            <anchor moveWithCells="1">
              <from>
                <xdr:col>13</xdr:col>
                <xdr:colOff>114300</xdr:colOff>
                <xdr:row>51</xdr:row>
                <xdr:rowOff>107950</xdr:rowOff>
              </from>
              <to>
                <xdr:col>13</xdr:col>
                <xdr:colOff>590550</xdr:colOff>
                <xdr:row>53</xdr:row>
                <xdr:rowOff>76200</xdr:rowOff>
              </to>
            </anchor>
          </objectPr>
        </oleObject>
      </mc:Choice>
      <mc:Fallback>
        <oleObject progId="Acrobat Document" dvAspect="DVASPECT_ICON" shapeId="2161" r:id="rId34"/>
      </mc:Fallback>
    </mc:AlternateContent>
    <mc:AlternateContent xmlns:mc="http://schemas.openxmlformats.org/markup-compatibility/2006">
      <mc:Choice Requires="x14">
        <oleObject progId="포장기 셸 개체" dvAspect="DVASPECT_ICON" shapeId="2162" r:id="rId36">
          <objectPr defaultSize="0" autoPict="0" r:id="rId37">
            <anchor moveWithCells="1">
              <from>
                <xdr:col>12</xdr:col>
                <xdr:colOff>298450</xdr:colOff>
                <xdr:row>50</xdr:row>
                <xdr:rowOff>38100</xdr:rowOff>
              </from>
              <to>
                <xdr:col>12</xdr:col>
                <xdr:colOff>704850</xdr:colOff>
                <xdr:row>50</xdr:row>
                <xdr:rowOff>342900</xdr:rowOff>
              </to>
            </anchor>
          </objectPr>
        </oleObject>
      </mc:Choice>
      <mc:Fallback>
        <oleObject progId="포장기 셸 개체" dvAspect="DVASPECT_ICON" shapeId="2162" r:id="rId36"/>
      </mc:Fallback>
    </mc:AlternateContent>
    <mc:AlternateContent xmlns:mc="http://schemas.openxmlformats.org/markup-compatibility/2006">
      <mc:Choice Requires="x14">
        <oleObject progId="Acrobat Document" dvAspect="DVASPECT_ICON" shapeId="2163" r:id="rId38">
          <objectPr defaultSize="0" autoPict="0" r:id="rId39">
            <anchor moveWithCells="1">
              <from>
                <xdr:col>12</xdr:col>
                <xdr:colOff>114300</xdr:colOff>
                <xdr:row>14</xdr:row>
                <xdr:rowOff>107950</xdr:rowOff>
              </from>
              <to>
                <xdr:col>12</xdr:col>
                <xdr:colOff>831850</xdr:colOff>
                <xdr:row>17</xdr:row>
                <xdr:rowOff>69850</xdr:rowOff>
              </to>
            </anchor>
          </objectPr>
        </oleObject>
      </mc:Choice>
      <mc:Fallback>
        <oleObject progId="Acrobat Document" dvAspect="DVASPECT_ICON" shapeId="2163" r:id="rId38"/>
      </mc:Fallback>
    </mc:AlternateContent>
    <mc:AlternateContent xmlns:mc="http://schemas.openxmlformats.org/markup-compatibility/2006">
      <mc:Choice Requires="x14">
        <oleObject progId="포장기 셸 개체" dvAspect="DVASPECT_ICON" shapeId="2165" r:id="rId40">
          <objectPr defaultSize="0" autoPict="0" r:id="rId41">
            <anchor moveWithCells="1">
              <from>
                <xdr:col>12</xdr:col>
                <xdr:colOff>114300</xdr:colOff>
                <xdr:row>29</xdr:row>
                <xdr:rowOff>19050</xdr:rowOff>
              </from>
              <to>
                <xdr:col>12</xdr:col>
                <xdr:colOff>819150</xdr:colOff>
                <xdr:row>31</xdr:row>
                <xdr:rowOff>171450</xdr:rowOff>
              </to>
            </anchor>
          </objectPr>
        </oleObject>
      </mc:Choice>
      <mc:Fallback>
        <oleObject progId="포장기 셸 개체" dvAspect="DVASPECT_ICON" shapeId="2165" r:id="rId40"/>
      </mc:Fallback>
    </mc:AlternateContent>
    <mc:AlternateContent xmlns:mc="http://schemas.openxmlformats.org/markup-compatibility/2006">
      <mc:Choice Requires="x14">
        <oleObject progId="Acrobat Document" dvAspect="DVASPECT_ICON" shapeId="2166" r:id="rId42">
          <objectPr defaultSize="0" autoPict="0" r:id="rId43">
            <anchor moveWithCells="1">
              <from>
                <xdr:col>12</xdr:col>
                <xdr:colOff>107950</xdr:colOff>
                <xdr:row>19</xdr:row>
                <xdr:rowOff>114300</xdr:rowOff>
              </from>
              <to>
                <xdr:col>12</xdr:col>
                <xdr:colOff>812800</xdr:colOff>
                <xdr:row>22</xdr:row>
                <xdr:rowOff>76200</xdr:rowOff>
              </to>
            </anchor>
          </objectPr>
        </oleObject>
      </mc:Choice>
      <mc:Fallback>
        <oleObject progId="Acrobat Document" dvAspect="DVASPECT_ICON" shapeId="2166" r:id="rId4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XS3-PM2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Minku Lee</cp:lastModifiedBy>
  <dcterms:created xsi:type="dcterms:W3CDTF">2009-10-26T23:12:38Z</dcterms:created>
  <dcterms:modified xsi:type="dcterms:W3CDTF">2021-11-08T21:26:34Z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2021-11-08</vt:lpwstr>
  </property>
  <property pid="7" fmtid="{D5CDD505-2E9C-101B-9397-08002B2CF9AE}" name="CogniDox_Partnum">
    <vt:lpwstr>XM-014500-UN</vt:lpwstr>
  </property>
  <property pid="8" fmtid="{D5CDD505-2E9C-101B-9397-08002B2CF9AE}" name="CogniDox_Version">
    <vt:lpwstr>1</vt:lpwstr>
  </property>
  <property pid="9" fmtid="{D5CDD505-2E9C-101B-9397-08002B2CF9AE}" name="CogniDoxKey_Value">
    <vt:lpwstr>yeZPavijFmpGz26XTPva53kNAy8</vt:lpwstr>
  </property>
  <property pid="11" fmtid="{D5CDD505-2E9C-101B-9397-08002B2CF9AE}" name="CogniDox_Title">
    <vt:lpwstr>FB265 xcore.ai Phoenix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Is Tools">
    <vt:bool>false</vt:bool>
  </property>
  <property pid="15" fmtid="{D5CDD505-2E9C-101B-9397-08002B2CF9AE}" name="CogniDox_Meta_Auto-update">
    <vt:bool>false</vt:bool>
  </property>
  <property pid="16" fmtid="{D5CDD505-2E9C-101B-9397-08002B2CF9AE}" name="CogniDox_Meta_Published URL">
    <vt:lpwstr>/published/</vt:lpwstr>
  </property>
</Properties>
</file>