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20220609 XMOS ICP report Update\"/>
    </mc:Choice>
  </mc:AlternateContent>
  <xr:revisionPtr revIDLastSave="0" documentId="13_ncr:1_{FDC682A9-5C71-42B0-8868-893D9B2C8239}" xr6:coauthVersionLast="36" xr6:coauthVersionMax="36" xr10:uidLastSave="{00000000-0000-0000-0000-000000000000}"/>
  <bookViews>
    <workbookView xWindow="600" yWindow="135" windowWidth="14145" windowHeight="8880" tabRatio="681" xr2:uid="{00000000-000D-0000-FFFF-FFFF00000000}"/>
  </bookViews>
  <sheets>
    <sheet name="XS1-L02A" sheetId="8" r:id="rId1"/>
  </sheets>
  <definedNames>
    <definedName name="material" localSheetId="0">#REF!</definedName>
    <definedName name="material">#REF!</definedName>
    <definedName name="Y_N" localSheetId="0">#REF!</definedName>
    <definedName name="Y_N">#REF!</definedName>
  </definedNames>
  <calcPr calcId="191029"/>
</workbook>
</file>

<file path=xl/calcChain.xml><?xml version="1.0" encoding="utf-8"?>
<calcChain xmlns="http://schemas.openxmlformats.org/spreadsheetml/2006/main">
  <c r="F43" i="8" l="1"/>
  <c r="F36" i="8"/>
  <c r="F30" i="8"/>
  <c r="I33" i="8" s="1"/>
  <c r="I23" i="8"/>
  <c r="I22" i="8"/>
  <c r="I37" i="8" l="1"/>
  <c r="I41" i="8"/>
  <c r="I38" i="8"/>
  <c r="I42" i="8"/>
  <c r="I40" i="8"/>
  <c r="I39" i="8"/>
  <c r="I36" i="8"/>
  <c r="I35" i="8"/>
  <c r="I30" i="8"/>
  <c r="I32" i="8"/>
  <c r="J32" i="8" s="1"/>
  <c r="I17" i="8"/>
  <c r="J17" i="8" s="1"/>
  <c r="I19" i="8"/>
  <c r="J19" i="8" s="1"/>
  <c r="I18" i="8"/>
  <c r="J18" i="8" s="1"/>
  <c r="I14" i="8"/>
  <c r="J14" i="8" s="1"/>
  <c r="I13" i="8"/>
  <c r="J13" i="8" s="1"/>
  <c r="I12" i="8"/>
  <c r="I21" i="8"/>
  <c r="J21" i="8" s="1"/>
  <c r="I20" i="8"/>
  <c r="J20" i="8" s="1"/>
  <c r="I11" i="8"/>
  <c r="J11" i="8" s="1"/>
  <c r="I16" i="8" l="1"/>
  <c r="I15" i="8"/>
  <c r="I29" i="8" l="1"/>
  <c r="I28" i="8"/>
  <c r="I27" i="8"/>
  <c r="I26" i="8"/>
  <c r="I25" i="8"/>
  <c r="I24" i="8"/>
  <c r="I34" i="8" l="1"/>
  <c r="I31" i="8"/>
  <c r="J33" i="8" l="1"/>
  <c r="I44" i="8"/>
  <c r="I43" i="8" l="1"/>
  <c r="F45" i="8" l="1"/>
  <c r="K32" i="8" s="1"/>
  <c r="L32" i="8" s="1"/>
  <c r="I10" i="8"/>
  <c r="K19" i="8" l="1"/>
  <c r="L19" i="8" s="1"/>
  <c r="K14" i="8"/>
  <c r="L14" i="8" s="1"/>
  <c r="K18" i="8"/>
  <c r="L18" i="8" s="1"/>
  <c r="K13" i="8"/>
  <c r="L13" i="8" s="1"/>
  <c r="K11" i="8"/>
  <c r="L11" i="8" s="1"/>
  <c r="K17" i="8"/>
  <c r="L17" i="8" s="1"/>
  <c r="K20" i="8"/>
  <c r="L20" i="8" s="1"/>
  <c r="K21" i="8"/>
  <c r="L21" i="8" s="1"/>
  <c r="K33" i="8"/>
  <c r="L33" i="8" s="1"/>
  <c r="K22" i="8"/>
  <c r="L22" i="8" s="1"/>
  <c r="K24" i="8"/>
  <c r="L24" i="8" s="1"/>
  <c r="K26" i="8"/>
  <c r="L26" i="8" s="1"/>
  <c r="K28" i="8"/>
  <c r="L28" i="8" s="1"/>
  <c r="J43" i="8"/>
  <c r="K12" i="8"/>
  <c r="L12" i="8" s="1"/>
  <c r="K16" i="8"/>
  <c r="L16" i="8" s="1"/>
  <c r="K10" i="8"/>
  <c r="L10" i="8" s="1"/>
  <c r="K15" i="8"/>
  <c r="L15" i="8" s="1"/>
  <c r="K23" i="8"/>
  <c r="L23" i="8" s="1"/>
  <c r="K25" i="8"/>
  <c r="L25" i="8" s="1"/>
  <c r="K27" i="8"/>
  <c r="L27" i="8" s="1"/>
  <c r="K29" i="8"/>
  <c r="L29" i="8" s="1"/>
  <c r="J31" i="8"/>
  <c r="J10" i="8"/>
  <c r="J12" i="8"/>
  <c r="J15" i="8"/>
  <c r="J16" i="8"/>
  <c r="J22" i="8"/>
  <c r="J23" i="8"/>
  <c r="J24" i="8"/>
  <c r="J25" i="8"/>
  <c r="J26" i="8"/>
  <c r="J27" i="8"/>
  <c r="J28" i="8"/>
  <c r="J29" i="8"/>
  <c r="J30" i="8"/>
  <c r="J34" i="8"/>
  <c r="J35" i="8"/>
  <c r="J44" i="8"/>
  <c r="E4" i="8"/>
  <c r="K37" i="8"/>
  <c r="L37" i="8" s="1"/>
  <c r="K39" i="8"/>
  <c r="L39" i="8" s="1"/>
  <c r="K41" i="8"/>
  <c r="L41" i="8" s="1"/>
  <c r="K36" i="8"/>
  <c r="L36" i="8" s="1"/>
  <c r="K38" i="8"/>
  <c r="L38" i="8" s="1"/>
  <c r="K40" i="8"/>
  <c r="L40" i="8" s="1"/>
  <c r="K42" i="8"/>
  <c r="L42" i="8" s="1"/>
  <c r="K43" i="8"/>
  <c r="L43" i="8" s="1"/>
  <c r="K44" i="8"/>
  <c r="L44" i="8" s="1"/>
  <c r="K30" i="8"/>
  <c r="L30" i="8" s="1"/>
  <c r="K31" i="8"/>
  <c r="L31" i="8" s="1"/>
  <c r="K34" i="8"/>
  <c r="L34" i="8" s="1"/>
  <c r="K35" i="8"/>
  <c r="L35" i="8" s="1"/>
  <c r="L45" i="8" l="1"/>
  <c r="K45" i="8"/>
</calcChain>
</file>

<file path=xl/sharedStrings.xml><?xml version="1.0" encoding="utf-8"?>
<sst xmlns="http://schemas.openxmlformats.org/spreadsheetml/2006/main" count="123" uniqueCount="104">
  <si>
    <t>7440-02-0</t>
    <phoneticPr fontId="4" type="noConversion"/>
  </si>
  <si>
    <t>Part NO.</t>
  </si>
  <si>
    <t>Lead-free</t>
  </si>
  <si>
    <t>No.</t>
  </si>
  <si>
    <t>Name of  COMPONENT</t>
  </si>
  <si>
    <t>Material Name</t>
  </si>
  <si>
    <t>CAS Number</t>
  </si>
  <si>
    <t>Total Package Weight</t>
  </si>
  <si>
    <t>PKG TYPE</t>
    <phoneticPr fontId="5" type="noConversion"/>
  </si>
  <si>
    <t>Date</t>
    <phoneticPr fontId="6" type="noConversion"/>
  </si>
  <si>
    <t>Yes</t>
    <phoneticPr fontId="4" type="noConversion"/>
  </si>
  <si>
    <t>Trade secret</t>
    <phoneticPr fontId="4" type="noConversion"/>
  </si>
  <si>
    <t>Component Weight (gram)</t>
    <phoneticPr fontId="4" type="noConversion"/>
  </si>
  <si>
    <t>Materials Analysis (Element)</t>
    <phoneticPr fontId="4" type="noConversion"/>
  </si>
  <si>
    <t>Material Mass (Gram)</t>
    <phoneticPr fontId="5" type="noConversion"/>
  </si>
  <si>
    <t>Material Analysis (Weight %)</t>
    <phoneticPr fontId="4" type="noConversion"/>
  </si>
  <si>
    <t>Package Composition (Weight %)</t>
    <phoneticPr fontId="4" type="noConversion"/>
  </si>
  <si>
    <t>Package Composition (Weight ppm)</t>
    <phoneticPr fontId="4" type="noConversion"/>
  </si>
  <si>
    <t>Silicon(Si)</t>
    <phoneticPr fontId="4" type="noConversion"/>
  </si>
  <si>
    <t>7440-21-3</t>
    <phoneticPr fontId="4" type="noConversion"/>
  </si>
  <si>
    <t>7440-50-8</t>
    <phoneticPr fontId="4" type="noConversion"/>
  </si>
  <si>
    <t>Gold(Au)</t>
    <phoneticPr fontId="5" type="noConversion"/>
  </si>
  <si>
    <t>Mold compound</t>
    <phoneticPr fontId="4" type="noConversion"/>
  </si>
  <si>
    <t>Trade secret</t>
    <phoneticPr fontId="5" type="noConversion"/>
  </si>
  <si>
    <t>Substrate (Laminate)</t>
    <phoneticPr fontId="5" type="noConversion"/>
  </si>
  <si>
    <t>Substrate 
(Solder mask)</t>
    <phoneticPr fontId="5" type="noConversion"/>
  </si>
  <si>
    <t>Substrate (Plating)</t>
    <phoneticPr fontId="4" type="noConversion"/>
  </si>
  <si>
    <t>Ni+Au plating</t>
    <phoneticPr fontId="4" type="noConversion"/>
  </si>
  <si>
    <t>Nickel(Ni)</t>
    <phoneticPr fontId="4" type="noConversion"/>
  </si>
  <si>
    <t>7440-57-5</t>
    <phoneticPr fontId="4" type="noConversion"/>
  </si>
  <si>
    <t>Inorganic Filler</t>
    <phoneticPr fontId="4" type="noConversion"/>
  </si>
  <si>
    <t>65997-17-3</t>
    <phoneticPr fontId="4" type="noConversion"/>
  </si>
  <si>
    <t>7727-43-7</t>
  </si>
  <si>
    <t>7631-86-9</t>
  </si>
  <si>
    <t xml:space="preserve">Carbon black </t>
    <phoneticPr fontId="4" type="noConversion"/>
  </si>
  <si>
    <t>Wafer</t>
    <phoneticPr fontId="4" type="noConversion"/>
  </si>
  <si>
    <t>1333-86-4</t>
    <phoneticPr fontId="5" type="noConversion"/>
  </si>
  <si>
    <t>Taiyo ink</t>
    <phoneticPr fontId="4" type="noConversion"/>
  </si>
  <si>
    <t>Customer</t>
    <phoneticPr fontId="6" type="noConversion"/>
  </si>
  <si>
    <t>Bonding Wire</t>
    <phoneticPr fontId="5" type="noConversion"/>
  </si>
  <si>
    <t>7440-22-4</t>
    <phoneticPr fontId="4" type="noConversion"/>
  </si>
  <si>
    <t>PSR4000-AUS308</t>
    <phoneticPr fontId="5" type="noConversion"/>
  </si>
  <si>
    <t>Silver(Ag)</t>
    <phoneticPr fontId="4" type="noConversion"/>
  </si>
  <si>
    <t>Copper(Cu)</t>
    <phoneticPr fontId="4" type="noConversion"/>
  </si>
  <si>
    <t>Heat Resistant Resin</t>
    <phoneticPr fontId="4" type="noConversion"/>
  </si>
  <si>
    <t>Total amount [gram]</t>
    <phoneticPr fontId="5" type="noConversion"/>
  </si>
  <si>
    <t>Supplier</t>
    <phoneticPr fontId="4" type="noConversion"/>
  </si>
  <si>
    <t>Henkel</t>
    <phoneticPr fontId="4" type="noConversion"/>
  </si>
  <si>
    <t>Silver(Ag)</t>
    <phoneticPr fontId="4" type="noConversion"/>
  </si>
  <si>
    <t>Bismaleimide monomoer</t>
    <phoneticPr fontId="4" type="noConversion"/>
  </si>
  <si>
    <t>7440-22-4</t>
    <phoneticPr fontId="4" type="noConversion"/>
  </si>
  <si>
    <t>Trade secret</t>
    <phoneticPr fontId="4" type="noConversion"/>
  </si>
  <si>
    <t>EME G750C</t>
    <phoneticPr fontId="5" type="noConversion"/>
  </si>
  <si>
    <t>Epoxy resin A</t>
    <phoneticPr fontId="5" type="noConversion"/>
  </si>
  <si>
    <t>Epoxy resin B</t>
    <phoneticPr fontId="5" type="noConversion"/>
  </si>
  <si>
    <t>Phenol Novolac</t>
    <phoneticPr fontId="5" type="noConversion"/>
  </si>
  <si>
    <t>9003-35-4</t>
    <phoneticPr fontId="5" type="noConversion"/>
  </si>
  <si>
    <t>Metal Hydroxide</t>
    <phoneticPr fontId="5" type="noConversion"/>
  </si>
  <si>
    <t>Trade secret</t>
    <phoneticPr fontId="4" type="noConversion"/>
  </si>
  <si>
    <t>Silica Fused</t>
    <phoneticPr fontId="5" type="noConversion"/>
  </si>
  <si>
    <t>60676-86-0</t>
    <phoneticPr fontId="4" type="noConversion"/>
  </si>
  <si>
    <t>Sumitomo</t>
    <phoneticPr fontId="4" type="noConversion"/>
  </si>
  <si>
    <t>Acrylate monomer</t>
    <phoneticPr fontId="4" type="noConversion"/>
  </si>
  <si>
    <t>LGA 10x10 124Ball</t>
    <phoneticPr fontId="4" type="noConversion"/>
  </si>
  <si>
    <t>XS1-L02A</t>
    <phoneticPr fontId="4" type="noConversion"/>
  </si>
  <si>
    <t>XMOS</t>
    <phoneticPr fontId="6" type="noConversion"/>
  </si>
  <si>
    <t>XMOS</t>
    <phoneticPr fontId="4" type="noConversion"/>
  </si>
  <si>
    <t>1st Die</t>
    <phoneticPr fontId="4" type="noConversion"/>
  </si>
  <si>
    <t>2nd Die</t>
    <phoneticPr fontId="4" type="noConversion"/>
  </si>
  <si>
    <t>2100A</t>
    <phoneticPr fontId="5" type="noConversion"/>
  </si>
  <si>
    <t>1st Die attach</t>
    <phoneticPr fontId="5" type="noConversion"/>
  </si>
  <si>
    <t>2nd Die attach</t>
    <phoneticPr fontId="5" type="noConversion"/>
  </si>
  <si>
    <t>Epoxy resin</t>
    <phoneticPr fontId="4" type="noConversion"/>
  </si>
  <si>
    <t>Acrylic resin</t>
    <phoneticPr fontId="4" type="noConversion"/>
  </si>
  <si>
    <t>0.8mil Cu/Pd wire</t>
    <phoneticPr fontId="5" type="noConversion"/>
  </si>
  <si>
    <t>NMC</t>
    <phoneticPr fontId="4" type="noConversion"/>
  </si>
  <si>
    <t>Copper(Cu)</t>
    <phoneticPr fontId="4" type="noConversion"/>
  </si>
  <si>
    <t>Palladium(Pd)</t>
    <phoneticPr fontId="5" type="noConversion"/>
  </si>
  <si>
    <t>7440-50-8</t>
    <phoneticPr fontId="5" type="noConversion"/>
  </si>
  <si>
    <t>Korea Circuit</t>
    <phoneticPr fontId="4" type="noConversion"/>
  </si>
  <si>
    <t>Doosan</t>
    <phoneticPr fontId="4" type="noConversion"/>
  </si>
  <si>
    <t>DS7409HGB</t>
    <phoneticPr fontId="4" type="noConversion"/>
  </si>
  <si>
    <t>Glass cloth</t>
    <phoneticPr fontId="4" type="noConversion"/>
  </si>
  <si>
    <t>Epoxy</t>
    <phoneticPr fontId="4" type="noConversion"/>
  </si>
  <si>
    <t>Flame Resistant Epoxy Resin</t>
    <phoneticPr fontId="4" type="noConversion"/>
  </si>
  <si>
    <t>7328-97-4</t>
    <phoneticPr fontId="4" type="noConversion"/>
  </si>
  <si>
    <t>223769-10-6</t>
    <phoneticPr fontId="4" type="noConversion"/>
  </si>
  <si>
    <t>12654-97-6</t>
    <phoneticPr fontId="4" type="noConversion"/>
  </si>
  <si>
    <t>7631-86-9</t>
    <phoneticPr fontId="4" type="noConversion"/>
  </si>
  <si>
    <t>ICP Data</t>
  </si>
  <si>
    <t>MSDS</t>
  </si>
  <si>
    <t>Talc containing no asbestiform fibers</t>
  </si>
  <si>
    <t xml:space="preserve">14807-96-6 </t>
  </si>
  <si>
    <t>Morpholine derivative</t>
  </si>
  <si>
    <t>Trade secret</t>
  </si>
  <si>
    <t>Barium Sulfate</t>
  </si>
  <si>
    <t>Silica, amorphous</t>
  </si>
  <si>
    <t>Dipropylene glycol monomethyl ether</t>
  </si>
  <si>
    <t xml:space="preserve">34590-94-8 </t>
  </si>
  <si>
    <t>Epoxy resin</t>
  </si>
  <si>
    <t>85954-11-6</t>
  </si>
  <si>
    <t>-</t>
    <phoneticPr fontId="4" type="noConversion"/>
  </si>
  <si>
    <t>-</t>
    <phoneticPr fontId="4" type="noConversion"/>
  </si>
  <si>
    <t>2021.06.25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</si>
</sst>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00_ "/>
    <numFmt numFmtId="177" formatCode="0.00000_);[Red]\(0.00000\)"/>
    <numFmt numFmtId="178" formatCode="0.00000"/>
    <numFmt numFmtId="179" formatCode="0.00000_ "/>
    <numFmt numFmtId="180" formatCode="0.0000"/>
    <numFmt numFmtId="181" formatCode="0.0000_);[Red]\(0.0000\)"/>
    <numFmt numFmtId="182" formatCode="0_ "/>
  </numFmts>
  <fonts count="17" x14ac:knownFonts="1">
    <font>
      <sz val="11"/>
      <name val="돋움"/>
      <family val="3"/>
      <charset val="129"/>
    </font>
    <font>
      <sz val="11"/>
      <name val="돋움"/>
      <family val="3"/>
    </font>
    <font>
      <sz val="11"/>
      <name val="돋움"/>
      <family val="3"/>
      <charset val="129"/>
    </font>
    <font>
      <sz val="11"/>
      <name val="Arial"/>
      <family val="2"/>
    </font>
    <font>
      <sz val="8"/>
      <name val="돋움"/>
      <family val="3"/>
      <charset val="129"/>
    </font>
    <font>
      <sz val="10"/>
      <name val="Arial"/>
      <family val="2"/>
    </font>
    <font>
      <sz val="8"/>
      <name val="Arial"/>
      <family val="2"/>
    </font>
    <font>
      <sz val="11"/>
      <name val="Calibri"/>
      <family val="2"/>
    </font>
    <font>
      <b/>
      <u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b/>
      <sz val="10"/>
      <color theme="0"/>
      <name val="Calibri"/>
      <family val="2"/>
    </font>
    <font>
      <sz val="11"/>
      <color theme="0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sz val="9"/>
      <name val="Calibri"/>
      <family val="2"/>
    </font>
    <font>
      <b/>
      <sz val="10"/>
      <color indexed="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3366FF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>
      <alignment vertical="center"/>
    </xf>
    <xf numFmtId="0" fontId="3" fillId="0" borderId="0"/>
  </cellStyleXfs>
  <cellXfs count="146">
    <xf numFmtId="0" fontId="0" fillId="0" borderId="0" xfId="0"/>
    <xf numFmtId="0" fontId="7" fillId="0" borderId="0" xfId="2" applyFont="1">
      <alignment vertical="center"/>
    </xf>
    <xf numFmtId="0" fontId="8" fillId="2" borderId="0" xfId="2" applyFont="1" applyFill="1" applyAlignment="1">
      <alignment horizontal="left"/>
    </xf>
    <xf numFmtId="0" fontId="9" fillId="2" borderId="0" xfId="2" applyFont="1" applyFill="1">
      <alignment vertical="center"/>
    </xf>
    <xf numFmtId="0" fontId="9" fillId="2" borderId="0" xfId="2" applyFont="1" applyFill="1" applyAlignment="1">
      <alignment horizontal="center"/>
    </xf>
    <xf numFmtId="177" fontId="9" fillId="2" borderId="0" xfId="2" applyNumberFormat="1" applyFont="1" applyFill="1">
      <alignment vertical="center"/>
    </xf>
    <xf numFmtId="0" fontId="10" fillId="0" borderId="0" xfId="2" applyFont="1" applyFill="1">
      <alignment vertical="center"/>
    </xf>
    <xf numFmtId="0" fontId="11" fillId="3" borderId="2" xfId="2" applyFont="1" applyFill="1" applyBorder="1" applyAlignment="1">
      <alignment horizontal="center" vertical="center"/>
    </xf>
    <xf numFmtId="0" fontId="9" fillId="0" borderId="16" xfId="2" applyFont="1" applyFill="1" applyBorder="1" applyAlignment="1">
      <alignment horizontal="center" vertical="center"/>
    </xf>
    <xf numFmtId="177" fontId="11" fillId="3" borderId="2" xfId="2" applyNumberFormat="1" applyFont="1" applyFill="1" applyBorder="1" applyAlignment="1">
      <alignment horizontal="center" vertical="center"/>
    </xf>
    <xf numFmtId="0" fontId="11" fillId="3" borderId="3" xfId="2" applyFont="1" applyFill="1" applyBorder="1" applyAlignment="1">
      <alignment horizontal="center" vertical="center"/>
    </xf>
    <xf numFmtId="0" fontId="9" fillId="0" borderId="19" xfId="2" applyFont="1" applyFill="1" applyBorder="1" applyAlignment="1">
      <alignment horizontal="center" vertical="center"/>
    </xf>
    <xf numFmtId="177" fontId="11" fillId="3" borderId="3" xfId="2" applyNumberFormat="1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left" vertical="center"/>
    </xf>
    <xf numFmtId="176" fontId="9" fillId="0" borderId="0" xfId="2" applyNumberFormat="1" applyFont="1" applyFill="1" applyBorder="1">
      <alignment vertical="center"/>
    </xf>
    <xf numFmtId="0" fontId="9" fillId="0" borderId="0" xfId="2" applyFont="1" applyFill="1" applyBorder="1">
      <alignment vertical="center"/>
    </xf>
    <xf numFmtId="177" fontId="9" fillId="0" borderId="0" xfId="2" applyNumberFormat="1" applyFont="1" applyFill="1" applyBorder="1" applyAlignment="1">
      <alignment horizontal="left" vertical="center"/>
    </xf>
    <xf numFmtId="0" fontId="9" fillId="2" borderId="4" xfId="2" applyFont="1" applyFill="1" applyBorder="1" applyAlignment="1">
      <alignment horizontal="center"/>
    </xf>
    <xf numFmtId="0" fontId="9" fillId="0" borderId="24" xfId="2" applyFont="1" applyFill="1" applyBorder="1" applyAlignment="1">
      <alignment horizontal="center" vertical="center" wrapText="1"/>
    </xf>
    <xf numFmtId="0" fontId="9" fillId="0" borderId="29" xfId="2" applyFont="1" applyFill="1" applyBorder="1" applyAlignment="1">
      <alignment horizontal="center" vertical="center" wrapText="1"/>
    </xf>
    <xf numFmtId="0" fontId="9" fillId="0" borderId="10" xfId="2" applyFont="1" applyFill="1" applyBorder="1" applyAlignment="1">
      <alignment horizontal="center" vertical="center" wrapText="1"/>
    </xf>
    <xf numFmtId="180" fontId="9" fillId="0" borderId="10" xfId="2" applyNumberFormat="1" applyFont="1" applyFill="1" applyBorder="1" applyAlignment="1">
      <alignment horizontal="center" vertical="center"/>
    </xf>
    <xf numFmtId="10" fontId="9" fillId="0" borderId="10" xfId="2" applyNumberFormat="1" applyFont="1" applyFill="1" applyBorder="1" applyAlignment="1">
      <alignment horizontal="center" vertical="center" wrapText="1"/>
    </xf>
    <xf numFmtId="10" fontId="9" fillId="0" borderId="10" xfId="2" applyNumberFormat="1" applyFont="1" applyFill="1" applyBorder="1" applyAlignment="1">
      <alignment horizontal="center" vertical="center"/>
    </xf>
    <xf numFmtId="1" fontId="14" fillId="0" borderId="11" xfId="2" applyNumberFormat="1" applyFont="1" applyFill="1" applyBorder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10" fontId="9" fillId="0" borderId="2" xfId="2" applyNumberFormat="1" applyFont="1" applyFill="1" applyBorder="1" applyAlignment="1">
      <alignment horizontal="center" vertical="center" wrapText="1"/>
    </xf>
    <xf numFmtId="10" fontId="9" fillId="0" borderId="2" xfId="2" applyNumberFormat="1" applyFont="1" applyFill="1" applyBorder="1" applyAlignment="1">
      <alignment horizontal="center" vertical="center"/>
    </xf>
    <xf numFmtId="1" fontId="14" fillId="0" borderId="5" xfId="2" applyNumberFormat="1" applyFont="1" applyFill="1" applyBorder="1" applyAlignment="1">
      <alignment horizontal="center" vertical="center"/>
    </xf>
    <xf numFmtId="0" fontId="9" fillId="0" borderId="1" xfId="2" applyFont="1" applyFill="1" applyBorder="1" applyAlignment="1">
      <alignment horizontal="center" vertical="center" wrapText="1"/>
    </xf>
    <xf numFmtId="10" fontId="9" fillId="0" borderId="1" xfId="2" applyNumberFormat="1" applyFont="1" applyFill="1" applyBorder="1" applyAlignment="1">
      <alignment horizontal="center" vertical="center" wrapText="1"/>
    </xf>
    <xf numFmtId="10" fontId="9" fillId="0" borderId="1" xfId="2" applyNumberFormat="1" applyFont="1" applyFill="1" applyBorder="1" applyAlignment="1">
      <alignment horizontal="center" vertical="center"/>
    </xf>
    <xf numFmtId="1" fontId="14" fillId="0" borderId="6" xfId="2" applyNumberFormat="1" applyFont="1" applyFill="1" applyBorder="1" applyAlignment="1">
      <alignment horizontal="center" vertical="center"/>
    </xf>
    <xf numFmtId="0" fontId="9" fillId="0" borderId="3" xfId="2" applyFont="1" applyFill="1" applyBorder="1" applyAlignment="1">
      <alignment horizontal="center" vertical="center" wrapText="1"/>
    </xf>
    <xf numFmtId="14" fontId="9" fillId="0" borderId="3" xfId="2" applyNumberFormat="1" applyFont="1" applyFill="1" applyBorder="1" applyAlignment="1">
      <alignment horizontal="center" vertical="center" wrapText="1"/>
    </xf>
    <xf numFmtId="10" fontId="9" fillId="0" borderId="3" xfId="2" applyNumberFormat="1" applyFont="1" applyFill="1" applyBorder="1" applyAlignment="1">
      <alignment horizontal="center" vertical="center" wrapText="1"/>
    </xf>
    <xf numFmtId="10" fontId="9" fillId="0" borderId="3" xfId="2" applyNumberFormat="1" applyFont="1" applyFill="1" applyBorder="1" applyAlignment="1">
      <alignment horizontal="center" vertical="center"/>
    </xf>
    <xf numFmtId="1" fontId="14" fillId="0" borderId="7" xfId="2" applyNumberFormat="1" applyFont="1" applyFill="1" applyBorder="1" applyAlignment="1">
      <alignment horizontal="center" vertical="center"/>
    </xf>
    <xf numFmtId="0" fontId="9" fillId="0" borderId="8" xfId="2" applyFont="1" applyFill="1" applyBorder="1" applyAlignment="1">
      <alignment horizontal="center" vertical="center" wrapText="1"/>
    </xf>
    <xf numFmtId="0" fontId="15" fillId="0" borderId="8" xfId="2" applyFont="1" applyFill="1" applyBorder="1" applyAlignment="1">
      <alignment horizontal="center" vertical="center" wrapText="1"/>
    </xf>
    <xf numFmtId="10" fontId="9" fillId="0" borderId="8" xfId="2" applyNumberFormat="1" applyFont="1" applyFill="1" applyBorder="1" applyAlignment="1">
      <alignment horizontal="center" vertical="center" wrapText="1"/>
    </xf>
    <xf numFmtId="10" fontId="9" fillId="0" borderId="8" xfId="2" applyNumberFormat="1" applyFont="1" applyFill="1" applyBorder="1" applyAlignment="1">
      <alignment horizontal="center" vertical="center"/>
    </xf>
    <xf numFmtId="1" fontId="14" fillId="0" borderId="9" xfId="2" applyNumberFormat="1" applyFont="1" applyFill="1" applyBorder="1" applyAlignment="1">
      <alignment horizontal="center" vertical="center"/>
    </xf>
    <xf numFmtId="0" fontId="15" fillId="0" borderId="1" xfId="2" applyFont="1" applyFill="1" applyBorder="1" applyAlignment="1">
      <alignment horizontal="center" vertical="center" wrapText="1"/>
    </xf>
    <xf numFmtId="0" fontId="15" fillId="0" borderId="10" xfId="2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6" fontId="7" fillId="0" borderId="0" xfId="2" applyNumberFormat="1" applyFo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3" xfId="3" applyFont="1" applyFill="1" applyBorder="1" applyAlignment="1" applyProtection="1">
      <alignment horizontal="center" vertical="center"/>
      <protection locked="0"/>
    </xf>
    <xf numFmtId="0" fontId="9" fillId="0" borderId="3" xfId="0" applyFont="1" applyBorder="1" applyAlignment="1">
      <alignment horizontal="center"/>
    </xf>
    <xf numFmtId="0" fontId="9" fillId="0" borderId="8" xfId="0" applyFont="1" applyFill="1" applyBorder="1" applyAlignment="1">
      <alignment horizontal="center" vertical="center" wrapText="1"/>
    </xf>
    <xf numFmtId="49" fontId="9" fillId="0" borderId="8" xfId="0" applyNumberFormat="1" applyFont="1" applyFill="1" applyBorder="1" applyAlignment="1">
      <alignment horizontal="center" vertical="center"/>
    </xf>
    <xf numFmtId="179" fontId="7" fillId="0" borderId="0" xfId="2" applyNumberFormat="1" applyFo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180" fontId="14" fillId="2" borderId="13" xfId="2" applyNumberFormat="1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16" fillId="2" borderId="0" xfId="2" applyFont="1" applyFill="1" applyBorder="1" applyAlignment="1">
      <alignment horizontal="center"/>
    </xf>
    <xf numFmtId="177" fontId="16" fillId="2" borderId="0" xfId="2" applyNumberFormat="1" applyFont="1" applyFill="1" applyBorder="1" applyAlignment="1">
      <alignment horizontal="center"/>
    </xf>
    <xf numFmtId="10" fontId="14" fillId="2" borderId="12" xfId="2" applyNumberFormat="1" applyFont="1" applyFill="1" applyBorder="1" applyAlignment="1">
      <alignment horizontal="center"/>
    </xf>
    <xf numFmtId="178" fontId="7" fillId="0" borderId="0" xfId="2" applyNumberFormat="1" applyFont="1">
      <alignment vertical="center"/>
    </xf>
    <xf numFmtId="0" fontId="9" fillId="0" borderId="12" xfId="2" applyFont="1" applyFill="1" applyBorder="1" applyAlignment="1">
      <alignment horizontal="center" vertical="center" wrapText="1"/>
    </xf>
    <xf numFmtId="0" fontId="9" fillId="0" borderId="30" xfId="2" applyFont="1" applyFill="1" applyBorder="1" applyAlignment="1">
      <alignment horizontal="center" vertical="center" wrapText="1"/>
    </xf>
    <xf numFmtId="0" fontId="9" fillId="0" borderId="31" xfId="2" applyFont="1" applyFill="1" applyBorder="1" applyAlignment="1">
      <alignment horizontal="center" vertical="center" wrapText="1"/>
    </xf>
    <xf numFmtId="180" fontId="9" fillId="0" borderId="31" xfId="2" applyNumberFormat="1" applyFont="1" applyFill="1" applyBorder="1" applyAlignment="1">
      <alignment horizontal="center" vertical="center"/>
    </xf>
    <xf numFmtId="10" fontId="9" fillId="0" borderId="31" xfId="2" applyNumberFormat="1" applyFont="1" applyFill="1" applyBorder="1" applyAlignment="1">
      <alignment horizontal="center" vertical="center" wrapText="1"/>
    </xf>
    <xf numFmtId="10" fontId="9" fillId="0" borderId="31" xfId="2" applyNumberFormat="1" applyFont="1" applyFill="1" applyBorder="1" applyAlignment="1">
      <alignment horizontal="center" vertical="center"/>
    </xf>
    <xf numFmtId="1" fontId="14" fillId="0" borderId="13" xfId="2" applyNumberFormat="1" applyFont="1" applyFill="1" applyBorder="1" applyAlignment="1">
      <alignment horizontal="center" vertical="center"/>
    </xf>
    <xf numFmtId="181" fontId="9" fillId="0" borderId="10" xfId="2" applyNumberFormat="1" applyFont="1" applyFill="1" applyBorder="1" applyAlignment="1">
      <alignment horizontal="center" vertical="center" wrapText="1"/>
    </xf>
    <xf numFmtId="181" fontId="9" fillId="0" borderId="31" xfId="2" applyNumberFormat="1" applyFont="1" applyFill="1" applyBorder="1" applyAlignment="1">
      <alignment horizontal="center" vertical="center" wrapText="1"/>
    </xf>
    <xf numFmtId="181" fontId="9" fillId="0" borderId="2" xfId="2" applyNumberFormat="1" applyFont="1" applyFill="1" applyBorder="1" applyAlignment="1">
      <alignment horizontal="center" vertical="center" wrapText="1"/>
    </xf>
    <xf numFmtId="181" fontId="9" fillId="0" borderId="1" xfId="2" applyNumberFormat="1" applyFont="1" applyFill="1" applyBorder="1" applyAlignment="1">
      <alignment horizontal="center" vertical="center" wrapText="1"/>
    </xf>
    <xf numFmtId="181" fontId="9" fillId="0" borderId="3" xfId="2" applyNumberFormat="1" applyFont="1" applyFill="1" applyBorder="1" applyAlignment="1">
      <alignment horizontal="center" vertical="center" wrapText="1"/>
    </xf>
    <xf numFmtId="181" fontId="9" fillId="0" borderId="8" xfId="2" applyNumberFormat="1" applyFont="1" applyFill="1" applyBorder="1" applyAlignment="1">
      <alignment horizontal="center" vertical="center" wrapText="1"/>
    </xf>
    <xf numFmtId="181" fontId="9" fillId="0" borderId="2" xfId="3" applyNumberFormat="1" applyFont="1" applyFill="1" applyBorder="1" applyAlignment="1" applyProtection="1">
      <alignment horizontal="center" vertical="center"/>
      <protection locked="0"/>
    </xf>
    <xf numFmtId="181" fontId="9" fillId="0" borderId="1" xfId="3" applyNumberFormat="1" applyFont="1" applyFill="1" applyBorder="1" applyAlignment="1" applyProtection="1">
      <alignment horizontal="center" vertical="center"/>
      <protection locked="0"/>
    </xf>
    <xf numFmtId="181" fontId="9" fillId="0" borderId="3" xfId="3" applyNumberFormat="1" applyFont="1" applyFill="1" applyBorder="1" applyAlignment="1" applyProtection="1">
      <alignment horizontal="center" vertical="center"/>
      <protection locked="0"/>
    </xf>
    <xf numFmtId="181" fontId="9" fillId="0" borderId="8" xfId="3" applyNumberFormat="1" applyFont="1" applyFill="1" applyBorder="1" applyAlignment="1" applyProtection="1">
      <alignment horizontal="center" vertical="center"/>
      <protection locked="0"/>
    </xf>
    <xf numFmtId="182" fontId="14" fillId="2" borderId="13" xfId="2" applyNumberFormat="1" applyFont="1" applyFill="1" applyBorder="1" applyAlignment="1">
      <alignment horizontal="center"/>
    </xf>
    <xf numFmtId="176" fontId="7" fillId="0" borderId="35" xfId="2" applyNumberFormat="1" applyFont="1" applyBorder="1">
      <alignment vertical="center"/>
    </xf>
    <xf numFmtId="0" fontId="7" fillId="0" borderId="32" xfId="2" applyFont="1" applyBorder="1">
      <alignment vertical="center"/>
    </xf>
    <xf numFmtId="10" fontId="7" fillId="0" borderId="32" xfId="2" applyNumberFormat="1" applyFont="1" applyBorder="1">
      <alignment vertical="center"/>
    </xf>
    <xf numFmtId="0" fontId="9" fillId="0" borderId="14" xfId="2" applyFont="1" applyFill="1" applyBorder="1" applyAlignment="1">
      <alignment horizontal="center" vertical="center" wrapText="1"/>
    </xf>
    <xf numFmtId="0" fontId="9" fillId="0" borderId="23" xfId="2" applyFont="1" applyFill="1" applyBorder="1" applyAlignment="1">
      <alignment horizontal="center" vertical="center" wrapText="1"/>
    </xf>
    <xf numFmtId="0" fontId="9" fillId="0" borderId="25" xfId="2" applyFont="1" applyFill="1" applyBorder="1" applyAlignment="1">
      <alignment horizontal="center" vertical="center" wrapText="1"/>
    </xf>
    <xf numFmtId="0" fontId="9" fillId="0" borderId="26" xfId="2" applyFont="1" applyFill="1" applyBorder="1" applyAlignment="1">
      <alignment horizontal="center" vertical="center" wrapText="1"/>
    </xf>
    <xf numFmtId="0" fontId="9" fillId="0" borderId="27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8" xfId="2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180" fontId="9" fillId="0" borderId="2" xfId="2" applyNumberFormat="1" applyFont="1" applyFill="1" applyBorder="1" applyAlignment="1">
      <alignment horizontal="center" vertical="center"/>
    </xf>
    <xf numFmtId="180" fontId="9" fillId="0" borderId="8" xfId="2" applyNumberFormat="1" applyFont="1" applyFill="1" applyBorder="1" applyAlignment="1">
      <alignment horizontal="center" vertical="center"/>
    </xf>
    <xf numFmtId="180" fontId="9" fillId="0" borderId="1" xfId="2" applyNumberFormat="1" applyFont="1" applyFill="1" applyBorder="1" applyAlignment="1">
      <alignment horizontal="center" vertical="center"/>
    </xf>
    <xf numFmtId="180" fontId="9" fillId="0" borderId="2" xfId="2" applyNumberFormat="1" applyFont="1" applyFill="1" applyBorder="1" applyAlignment="1">
      <alignment horizontal="center" vertical="center" wrapText="1"/>
    </xf>
    <xf numFmtId="180" fontId="7" fillId="0" borderId="3" xfId="2" applyNumberFormat="1" applyFont="1" applyFill="1" applyBorder="1" applyAlignment="1">
      <alignment horizontal="center" vertical="center" wrapText="1"/>
    </xf>
    <xf numFmtId="0" fontId="9" fillId="0" borderId="24" xfId="2" applyFont="1" applyFill="1" applyBorder="1" applyAlignment="1">
      <alignment horizontal="center" vertical="center" wrapText="1"/>
    </xf>
    <xf numFmtId="0" fontId="9" fillId="0" borderId="10" xfId="2" applyFont="1" applyFill="1" applyBorder="1" applyAlignment="1">
      <alignment horizontal="center" vertical="center" wrapText="1"/>
    </xf>
    <xf numFmtId="180" fontId="9" fillId="0" borderId="10" xfId="2" applyNumberFormat="1" applyFont="1" applyFill="1" applyBorder="1" applyAlignment="1">
      <alignment horizontal="center" vertical="center"/>
    </xf>
    <xf numFmtId="0" fontId="9" fillId="0" borderId="28" xfId="2" applyFont="1" applyFill="1" applyBorder="1" applyAlignment="1">
      <alignment horizontal="center" vertical="center" wrapText="1"/>
    </xf>
    <xf numFmtId="0" fontId="7" fillId="0" borderId="15" xfId="2" applyFont="1" applyFill="1" applyBorder="1" applyAlignment="1">
      <alignment horizontal="center" vertical="center" wrapText="1"/>
    </xf>
    <xf numFmtId="0" fontId="7" fillId="0" borderId="3" xfId="2" applyFont="1" applyFill="1" applyBorder="1" applyAlignment="1">
      <alignment horizontal="center" vertical="center" wrapText="1"/>
    </xf>
    <xf numFmtId="0" fontId="11" fillId="3" borderId="22" xfId="2" applyFont="1" applyFill="1" applyBorder="1" applyAlignment="1">
      <alignment horizontal="center"/>
    </xf>
    <xf numFmtId="0" fontId="11" fillId="3" borderId="4" xfId="2" applyFont="1" applyFill="1" applyBorder="1" applyAlignment="1">
      <alignment horizontal="center"/>
    </xf>
    <xf numFmtId="0" fontId="13" fillId="3" borderId="4" xfId="2" applyFont="1" applyFill="1" applyBorder="1" applyAlignment="1">
      <alignment horizontal="center"/>
    </xf>
    <xf numFmtId="0" fontId="7" fillId="0" borderId="15" xfId="0" applyFont="1" applyBorder="1" applyAlignment="1">
      <alignment horizontal="center" vertical="center" wrapText="1"/>
    </xf>
    <xf numFmtId="0" fontId="9" fillId="0" borderId="3" xfId="2" applyFont="1" applyFill="1" applyBorder="1" applyAlignment="1">
      <alignment horizontal="center" vertical="center" wrapText="1"/>
    </xf>
    <xf numFmtId="178" fontId="9" fillId="0" borderId="2" xfId="2" applyNumberFormat="1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80" fontId="7" fillId="0" borderId="3" xfId="0" applyNumberFormat="1" applyFont="1" applyBorder="1" applyAlignment="1">
      <alignment horizontal="center" vertical="center" wrapText="1"/>
    </xf>
    <xf numFmtId="0" fontId="9" fillId="0" borderId="15" xfId="2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180" fontId="9" fillId="0" borderId="3" xfId="2" applyNumberFormat="1" applyFont="1" applyFill="1" applyBorder="1" applyAlignment="1">
      <alignment horizontal="center" vertical="center"/>
    </xf>
    <xf numFmtId="0" fontId="11" fillId="3" borderId="2" xfId="2" applyFont="1" applyFill="1" applyBorder="1" applyAlignment="1">
      <alignment horizontal="center" vertical="center" wrapText="1"/>
    </xf>
    <xf numFmtId="0" fontId="12" fillId="3" borderId="1" xfId="2" applyFont="1" applyFill="1" applyBorder="1" applyAlignment="1">
      <alignment horizontal="center" vertical="center" wrapText="1"/>
    </xf>
    <xf numFmtId="0" fontId="11" fillId="3" borderId="5" xfId="2" applyFont="1" applyFill="1" applyBorder="1" applyAlignment="1">
      <alignment horizontal="center" vertical="center" wrapText="1"/>
    </xf>
    <xf numFmtId="0" fontId="12" fillId="3" borderId="6" xfId="2" applyFont="1" applyFill="1" applyBorder="1" applyAlignment="1">
      <alignment horizontal="center" vertical="center" wrapText="1"/>
    </xf>
    <xf numFmtId="0" fontId="11" fillId="3" borderId="14" xfId="2" applyFont="1" applyFill="1" applyBorder="1" applyAlignment="1">
      <alignment horizontal="center" vertical="center" wrapText="1"/>
    </xf>
    <xf numFmtId="0" fontId="13" fillId="3" borderId="25" xfId="2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center" vertical="center" wrapText="1"/>
    </xf>
    <xf numFmtId="0" fontId="11" fillId="3" borderId="1" xfId="2" applyFont="1" applyFill="1" applyBorder="1" applyAlignment="1">
      <alignment horizontal="center" vertical="center" wrapText="1"/>
    </xf>
    <xf numFmtId="177" fontId="11" fillId="3" borderId="2" xfId="2" applyNumberFormat="1" applyFont="1" applyFill="1" applyBorder="1" applyAlignment="1">
      <alignment horizontal="center" vertical="center" wrapText="1"/>
    </xf>
    <xf numFmtId="177" fontId="13" fillId="3" borderId="1" xfId="2" applyNumberFormat="1" applyFont="1" applyFill="1" applyBorder="1" applyAlignment="1">
      <alignment horizontal="center" vertical="center" wrapText="1"/>
    </xf>
    <xf numFmtId="0" fontId="11" fillId="3" borderId="26" xfId="2" applyFont="1" applyFill="1" applyBorder="1" applyAlignment="1">
      <alignment horizontal="center" vertical="center" wrapText="1"/>
    </xf>
    <xf numFmtId="0" fontId="11" fillId="3" borderId="27" xfId="2" applyFont="1" applyFill="1" applyBorder="1" applyAlignment="1">
      <alignment horizontal="center" vertical="center" wrapText="1"/>
    </xf>
    <xf numFmtId="0" fontId="11" fillId="3" borderId="8" xfId="2" applyFont="1" applyFill="1" applyBorder="1" applyAlignment="1">
      <alignment horizontal="center" vertical="center" wrapText="1"/>
    </xf>
    <xf numFmtId="0" fontId="11" fillId="3" borderId="14" xfId="2" applyFont="1" applyFill="1" applyBorder="1" applyAlignment="1">
      <alignment horizontal="center" vertical="center"/>
    </xf>
    <xf numFmtId="0" fontId="11" fillId="3" borderId="17" xfId="2" applyFont="1" applyFill="1" applyBorder="1" applyAlignment="1">
      <alignment horizontal="center" vertical="center"/>
    </xf>
    <xf numFmtId="0" fontId="12" fillId="3" borderId="2" xfId="2" applyFont="1" applyFill="1" applyBorder="1" applyAlignment="1">
      <alignment horizontal="center" vertical="center"/>
    </xf>
    <xf numFmtId="0" fontId="9" fillId="0" borderId="2" xfId="2" applyFont="1" applyFill="1" applyBorder="1" applyAlignment="1">
      <alignment horizontal="center" vertical="center"/>
    </xf>
    <xf numFmtId="14" fontId="9" fillId="2" borderId="16" xfId="2" applyNumberFormat="1" applyFont="1" applyFill="1" applyBorder="1" applyAlignment="1">
      <alignment horizontal="center" vertical="center"/>
    </xf>
    <xf numFmtId="0" fontId="7" fillId="0" borderId="18" xfId="2" applyFont="1" applyBorder="1" applyAlignment="1">
      <alignment horizontal="center" vertical="center"/>
    </xf>
    <xf numFmtId="0" fontId="11" fillId="3" borderId="15" xfId="2" applyFont="1" applyFill="1" applyBorder="1" applyAlignment="1">
      <alignment horizontal="center" vertical="center" wrapText="1"/>
    </xf>
    <xf numFmtId="0" fontId="11" fillId="3" borderId="20" xfId="2" applyFont="1" applyFill="1" applyBorder="1" applyAlignment="1">
      <alignment horizontal="center" vertical="center" wrapText="1"/>
    </xf>
    <xf numFmtId="0" fontId="12" fillId="3" borderId="3" xfId="2" applyFont="1" applyFill="1" applyBorder="1" applyAlignment="1">
      <alignment horizontal="center" vertical="center"/>
    </xf>
    <xf numFmtId="177" fontId="9" fillId="0" borderId="3" xfId="2" applyNumberFormat="1" applyFont="1" applyFill="1" applyBorder="1" applyAlignment="1">
      <alignment horizontal="center" vertical="center"/>
    </xf>
    <xf numFmtId="177" fontId="7" fillId="0" borderId="3" xfId="2" applyNumberFormat="1" applyFont="1" applyFill="1" applyBorder="1" applyAlignment="1">
      <alignment horizontal="center" vertical="center"/>
    </xf>
    <xf numFmtId="0" fontId="9" fillId="2" borderId="19" xfId="2" applyFont="1" applyFill="1" applyBorder="1" applyAlignment="1">
      <alignment horizontal="center" vertical="center"/>
    </xf>
    <xf numFmtId="0" fontId="9" fillId="0" borderId="21" xfId="2" applyFont="1" applyBorder="1" applyAlignment="1">
      <alignment horizontal="center" vertical="center"/>
    </xf>
    <xf numFmtId="0" fontId="12" fillId="3" borderId="11" xfId="2" applyFont="1" applyFill="1" applyBorder="1" applyAlignment="1">
      <alignment horizontal="center" vertical="center" wrapText="1"/>
    </xf>
    <xf numFmtId="0" fontId="7" fillId="0" borderId="33" xfId="2" applyFont="1" applyBorder="1" applyAlignment="1">
      <alignment horizontal="center" vertical="center"/>
    </xf>
    <xf numFmtId="0" fontId="7" fillId="0" borderId="35" xfId="2" applyFont="1" applyBorder="1" applyAlignment="1">
      <alignment horizontal="center" vertical="center"/>
    </xf>
    <xf numFmtId="0" fontId="7" fillId="0" borderId="34" xfId="2" applyFont="1" applyBorder="1" applyAlignment="1">
      <alignment horizontal="center" vertical="center"/>
    </xf>
    <xf numFmtId="10" fontId="7" fillId="0" borderId="33" xfId="2" applyNumberFormat="1" applyFont="1" applyBorder="1" applyAlignment="1">
      <alignment horizontal="center" vertical="center"/>
    </xf>
    <xf numFmtId="10" fontId="7" fillId="0" borderId="34" xfId="2" applyNumberFormat="1" applyFont="1" applyBorder="1" applyAlignment="1">
      <alignment horizontal="center" vertical="center"/>
    </xf>
    <xf numFmtId="10" fontId="7" fillId="0" borderId="35" xfId="2" applyNumberFormat="1" applyFont="1" applyBorder="1" applyAlignment="1">
      <alignment horizontal="center" vertical="center"/>
    </xf>
  </cellXfs>
  <cellStyles count="4">
    <cellStyle name="0,0_x000d__x000a_NA_x000d__x000a_" xfId="1" xr:uid="{00000000-0005-0000-0000-000000000000}"/>
    <cellStyle name="Normal_test q4_4" xfId="3" xr:uid="{00000000-0005-0000-0000-000001000000}"/>
    <cellStyle name="표준" xfId="0" builtinId="0"/>
    <cellStyle name="표준_MDIN240_compositiontable_090226" xfId="2" xr:uid="{00000000-0005-0000-0000-000003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57150</xdr:rowOff>
    </xdr:from>
    <xdr:to>
      <xdr:col>3</xdr:col>
      <xdr:colOff>444500</xdr:colOff>
      <xdr:row>0</xdr:row>
      <xdr:rowOff>628650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7150"/>
          <a:ext cx="1701800" cy="5715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66675</xdr:colOff>
          <xdr:row>14</xdr:row>
          <xdr:rowOff>85725</xdr:rowOff>
        </xdr:from>
        <xdr:to>
          <xdr:col>13</xdr:col>
          <xdr:colOff>847725</xdr:colOff>
          <xdr:row>17</xdr:row>
          <xdr:rowOff>57150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21</xdr:row>
          <xdr:rowOff>28575</xdr:rowOff>
        </xdr:from>
        <xdr:to>
          <xdr:col>13</xdr:col>
          <xdr:colOff>657225</xdr:colOff>
          <xdr:row>22</xdr:row>
          <xdr:rowOff>161925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66675</xdr:colOff>
          <xdr:row>24</xdr:row>
          <xdr:rowOff>114300</xdr:rowOff>
        </xdr:from>
        <xdr:to>
          <xdr:col>13</xdr:col>
          <xdr:colOff>923925</xdr:colOff>
          <xdr:row>28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47625</xdr:colOff>
          <xdr:row>30</xdr:row>
          <xdr:rowOff>47625</xdr:rowOff>
        </xdr:from>
        <xdr:to>
          <xdr:col>13</xdr:col>
          <xdr:colOff>914400</xdr:colOff>
          <xdr:row>33</xdr:row>
          <xdr:rowOff>114300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</xdr:colOff>
          <xdr:row>36</xdr:row>
          <xdr:rowOff>114300</xdr:rowOff>
        </xdr:from>
        <xdr:to>
          <xdr:col>13</xdr:col>
          <xdr:colOff>914400</xdr:colOff>
          <xdr:row>40</xdr:row>
          <xdr:rowOff>38100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</xdr:colOff>
          <xdr:row>42</xdr:row>
          <xdr:rowOff>19050</xdr:rowOff>
        </xdr:from>
        <xdr:to>
          <xdr:col>13</xdr:col>
          <xdr:colOff>942975</xdr:colOff>
          <xdr:row>42</xdr:row>
          <xdr:rowOff>133350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43</xdr:row>
          <xdr:rowOff>28575</xdr:rowOff>
        </xdr:from>
        <xdr:to>
          <xdr:col>13</xdr:col>
          <xdr:colOff>933450</xdr:colOff>
          <xdr:row>43</xdr:row>
          <xdr:rowOff>171450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191060</xdr:colOff>
          <xdr:row>14</xdr:row>
          <xdr:rowOff>127748</xdr:rowOff>
        </xdr:from>
        <xdr:to>
          <xdr:col>12</xdr:col>
          <xdr:colOff>825313</xdr:colOff>
          <xdr:row>17</xdr:row>
          <xdr:rowOff>44823</xdr:rowOff>
        </xdr:to>
        <xdr:sp macro="" textlink="">
          <xdr:nvSpPr>
            <xdr:cNvPr id="1112" name="Object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DA014557-601F-452E-8047-6A2CD77BC0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302559</xdr:colOff>
          <xdr:row>21</xdr:row>
          <xdr:rowOff>33617</xdr:rowOff>
        </xdr:from>
        <xdr:to>
          <xdr:col>12</xdr:col>
          <xdr:colOff>694765</xdr:colOff>
          <xdr:row>22</xdr:row>
          <xdr:rowOff>158962</xdr:rowOff>
        </xdr:to>
        <xdr:sp macro="" textlink="">
          <xdr:nvSpPr>
            <xdr:cNvPr id="1113" name="Object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9C60B98B-39A6-4FE6-8C74-5BD0853F23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250452</xdr:colOff>
          <xdr:row>25</xdr:row>
          <xdr:rowOff>23533</xdr:rowOff>
        </xdr:from>
        <xdr:to>
          <xdr:col>12</xdr:col>
          <xdr:colOff>894230</xdr:colOff>
          <xdr:row>27</xdr:row>
          <xdr:rowOff>128308</xdr:rowOff>
        </xdr:to>
        <xdr:sp macro="" textlink="">
          <xdr:nvSpPr>
            <xdr:cNvPr id="1114" name="Object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5EC32D1A-4C64-4F54-B520-BE5920F16F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245409</xdr:colOff>
          <xdr:row>30</xdr:row>
          <xdr:rowOff>104215</xdr:rowOff>
        </xdr:from>
        <xdr:to>
          <xdr:col>12</xdr:col>
          <xdr:colOff>860612</xdr:colOff>
          <xdr:row>32</xdr:row>
          <xdr:rowOff>189940</xdr:rowOff>
        </xdr:to>
        <xdr:sp macro="" textlink="">
          <xdr:nvSpPr>
            <xdr:cNvPr id="1115" name="Object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9C631C9-8D19-4096-8194-8ACEC4C926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295275</xdr:colOff>
          <xdr:row>37</xdr:row>
          <xdr:rowOff>70037</xdr:rowOff>
        </xdr:from>
        <xdr:to>
          <xdr:col>12</xdr:col>
          <xdr:colOff>704850</xdr:colOff>
          <xdr:row>39</xdr:row>
          <xdr:rowOff>5043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5C66FA1-9688-4A28-A1E0-9C593BC63D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412937</xdr:colOff>
          <xdr:row>42</xdr:row>
          <xdr:rowOff>8965</xdr:rowOff>
        </xdr:from>
        <xdr:to>
          <xdr:col>12</xdr:col>
          <xdr:colOff>603437</xdr:colOff>
          <xdr:row>42</xdr:row>
          <xdr:rowOff>148479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33A26B92-79B3-4B12-A648-54E3F09382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422462</xdr:colOff>
          <xdr:row>43</xdr:row>
          <xdr:rowOff>37540</xdr:rowOff>
        </xdr:from>
        <xdr:to>
          <xdr:col>12</xdr:col>
          <xdr:colOff>622487</xdr:colOff>
          <xdr:row>43</xdr:row>
          <xdr:rowOff>191621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8595C8C6-E3E5-4A61-B6DD-828971F5FB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47"/>
  <sheetViews>
    <sheetView showGridLines="0" tabSelected="1" topLeftCell="A19" zoomScale="85" zoomScaleNormal="85" workbookViewId="0">
      <selection activeCell="M44" sqref="M44"/>
    </sheetView>
  </sheetViews>
  <sheetFormatPr defaultColWidth="8.88671875" defaultRowHeight="15" x14ac:dyDescent="0.15"/>
  <cols>
    <col min="1" max="1" width="1.33203125" style="1" customWidth="1"/>
    <col min="2" max="2" width="3.44140625" style="1" customWidth="1"/>
    <col min="3" max="3" width="12.21875" style="1" bestFit="1" customWidth="1"/>
    <col min="4" max="4" width="18.109375" style="1" bestFit="1" customWidth="1"/>
    <col min="5" max="5" width="13.44140625" style="1" bestFit="1" customWidth="1"/>
    <col min="6" max="6" width="9.33203125" style="1" customWidth="1"/>
    <col min="7" max="7" width="33.44140625" style="1" customWidth="1"/>
    <col min="8" max="8" width="33.44140625" style="1" bestFit="1" customWidth="1"/>
    <col min="9" max="9" width="9.77734375" style="1" customWidth="1"/>
    <col min="10" max="10" width="8.88671875" style="1"/>
    <col min="11" max="11" width="10.44140625" style="1" customWidth="1"/>
    <col min="12" max="12" width="10.6640625" style="1" customWidth="1"/>
    <col min="13" max="13" width="12.33203125" style="1" customWidth="1"/>
    <col min="14" max="14" width="11.21875" style="1" customWidth="1"/>
    <col min="15" max="16384" width="8.88671875" style="1"/>
  </cols>
  <sheetData>
    <row r="1" spans="2:14" ht="53.45" customHeight="1" x14ac:dyDescent="0.15"/>
    <row r="2" spans="2:14" ht="15.75" thickBot="1" x14ac:dyDescent="0.25">
      <c r="B2" s="2"/>
      <c r="C2" s="2"/>
      <c r="D2" s="3"/>
      <c r="E2" s="4"/>
      <c r="F2" s="3"/>
      <c r="G2" s="4"/>
      <c r="H2" s="4"/>
      <c r="I2" s="5"/>
      <c r="J2" s="3"/>
      <c r="K2" s="4"/>
      <c r="L2" s="6"/>
    </row>
    <row r="3" spans="2:14" x14ac:dyDescent="0.15">
      <c r="B3" s="126" t="s">
        <v>8</v>
      </c>
      <c r="C3" s="127"/>
      <c r="D3" s="128"/>
      <c r="E3" s="129" t="s">
        <v>63</v>
      </c>
      <c r="F3" s="129"/>
      <c r="G3" s="7" t="s">
        <v>1</v>
      </c>
      <c r="H3" s="8" t="s">
        <v>64</v>
      </c>
      <c r="I3" s="9" t="s">
        <v>9</v>
      </c>
      <c r="J3" s="130" t="s">
        <v>103</v>
      </c>
      <c r="K3" s="131"/>
    </row>
    <row r="4" spans="2:14" ht="15.75" thickBot="1" x14ac:dyDescent="0.2">
      <c r="B4" s="132" t="s">
        <v>45</v>
      </c>
      <c r="C4" s="133"/>
      <c r="D4" s="134"/>
      <c r="E4" s="135">
        <f>F45</f>
        <v>0.2351</v>
      </c>
      <c r="F4" s="136"/>
      <c r="G4" s="10" t="s">
        <v>2</v>
      </c>
      <c r="H4" s="11" t="s">
        <v>10</v>
      </c>
      <c r="I4" s="12" t="s">
        <v>38</v>
      </c>
      <c r="J4" s="137" t="s">
        <v>65</v>
      </c>
      <c r="K4" s="138"/>
    </row>
    <row r="5" spans="2:14" x14ac:dyDescent="0.15">
      <c r="B5" s="13"/>
      <c r="C5" s="13"/>
      <c r="D5" s="14"/>
      <c r="E5" s="15"/>
      <c r="F5" s="13"/>
      <c r="G5" s="14"/>
      <c r="H5" s="15"/>
      <c r="I5" s="16"/>
      <c r="J5" s="13"/>
      <c r="K5" s="14"/>
      <c r="L5" s="15"/>
    </row>
    <row r="6" spans="2:14" ht="15.75" thickBot="1" x14ac:dyDescent="0.25">
      <c r="B6" s="4"/>
      <c r="C6" s="4"/>
      <c r="D6" s="3"/>
      <c r="E6" s="4"/>
      <c r="F6" s="3"/>
      <c r="G6" s="17"/>
      <c r="H6" s="4"/>
      <c r="I6" s="5"/>
      <c r="J6" s="3"/>
      <c r="K6" s="4"/>
      <c r="L6" s="6"/>
    </row>
    <row r="7" spans="2:14" ht="13.7" customHeight="1" x14ac:dyDescent="0.15">
      <c r="B7" s="117" t="s">
        <v>3</v>
      </c>
      <c r="C7" s="123" t="s">
        <v>46</v>
      </c>
      <c r="D7" s="113" t="s">
        <v>4</v>
      </c>
      <c r="E7" s="113" t="s">
        <v>5</v>
      </c>
      <c r="F7" s="113" t="s">
        <v>12</v>
      </c>
      <c r="G7" s="113" t="s">
        <v>13</v>
      </c>
      <c r="H7" s="113" t="s">
        <v>6</v>
      </c>
      <c r="I7" s="121" t="s">
        <v>14</v>
      </c>
      <c r="J7" s="113" t="s">
        <v>15</v>
      </c>
      <c r="K7" s="113" t="s">
        <v>16</v>
      </c>
      <c r="L7" s="115" t="s">
        <v>17</v>
      </c>
      <c r="M7" s="115" t="s">
        <v>89</v>
      </c>
      <c r="N7" s="115" t="s">
        <v>90</v>
      </c>
    </row>
    <row r="8" spans="2:14" x14ac:dyDescent="0.15">
      <c r="B8" s="118"/>
      <c r="C8" s="124"/>
      <c r="D8" s="119"/>
      <c r="E8" s="119"/>
      <c r="F8" s="114"/>
      <c r="G8" s="120"/>
      <c r="H8" s="119"/>
      <c r="I8" s="122"/>
      <c r="J8" s="114"/>
      <c r="K8" s="114"/>
      <c r="L8" s="116"/>
      <c r="M8" s="116"/>
      <c r="N8" s="116"/>
    </row>
    <row r="9" spans="2:14" ht="15.75" thickBot="1" x14ac:dyDescent="0.2">
      <c r="B9" s="118"/>
      <c r="C9" s="125"/>
      <c r="D9" s="119"/>
      <c r="E9" s="119"/>
      <c r="F9" s="114"/>
      <c r="G9" s="120"/>
      <c r="H9" s="119"/>
      <c r="I9" s="122"/>
      <c r="J9" s="114"/>
      <c r="K9" s="114"/>
      <c r="L9" s="116"/>
      <c r="M9" s="139"/>
      <c r="N9" s="139"/>
    </row>
    <row r="10" spans="2:14" ht="15" customHeight="1" thickBot="1" x14ac:dyDescent="0.2">
      <c r="B10" s="18">
        <v>1</v>
      </c>
      <c r="C10" s="19" t="s">
        <v>66</v>
      </c>
      <c r="D10" s="20" t="s">
        <v>67</v>
      </c>
      <c r="E10" s="20" t="s">
        <v>35</v>
      </c>
      <c r="F10" s="21">
        <v>3.2000000000000002E-3</v>
      </c>
      <c r="G10" s="20" t="s">
        <v>18</v>
      </c>
      <c r="H10" s="20" t="s">
        <v>19</v>
      </c>
      <c r="I10" s="69">
        <f>F10</f>
        <v>3.2000000000000002E-3</v>
      </c>
      <c r="J10" s="22">
        <f>I10/F$10</f>
        <v>1</v>
      </c>
      <c r="K10" s="23">
        <f t="shared" ref="K10:K44" si="0">I10/$F$45</f>
        <v>1.3611229264142918E-2</v>
      </c>
      <c r="L10" s="24">
        <f t="shared" ref="L10:L44" si="1">K10*1000000</f>
        <v>13611.229264142918</v>
      </c>
      <c r="M10" s="140" t="s">
        <v>101</v>
      </c>
      <c r="N10" s="140" t="s">
        <v>102</v>
      </c>
    </row>
    <row r="11" spans="2:14" ht="15.75" thickBot="1" x14ac:dyDescent="0.2">
      <c r="B11" s="62">
        <v>2</v>
      </c>
      <c r="C11" s="63" t="s">
        <v>66</v>
      </c>
      <c r="D11" s="64" t="s">
        <v>68</v>
      </c>
      <c r="E11" s="64" t="s">
        <v>35</v>
      </c>
      <c r="F11" s="65">
        <v>3.2000000000000002E-3</v>
      </c>
      <c r="G11" s="64" t="s">
        <v>18</v>
      </c>
      <c r="H11" s="64" t="s">
        <v>19</v>
      </c>
      <c r="I11" s="70">
        <f>F11</f>
        <v>3.2000000000000002E-3</v>
      </c>
      <c r="J11" s="66">
        <f>I11/F$10</f>
        <v>1</v>
      </c>
      <c r="K11" s="67">
        <f t="shared" si="0"/>
        <v>1.3611229264142918E-2</v>
      </c>
      <c r="L11" s="68">
        <f>K11*1000000</f>
        <v>13611.229264142918</v>
      </c>
      <c r="M11" s="141"/>
      <c r="N11" s="141"/>
    </row>
    <row r="12" spans="2:14" ht="13.7" customHeight="1" x14ac:dyDescent="0.15">
      <c r="B12" s="83">
        <v>2</v>
      </c>
      <c r="C12" s="86" t="s">
        <v>47</v>
      </c>
      <c r="D12" s="88" t="s">
        <v>70</v>
      </c>
      <c r="E12" s="88" t="s">
        <v>69</v>
      </c>
      <c r="F12" s="91">
        <v>1.4E-3</v>
      </c>
      <c r="G12" s="25" t="s">
        <v>48</v>
      </c>
      <c r="H12" s="25" t="s">
        <v>50</v>
      </c>
      <c r="I12" s="71">
        <f>F$12*0.76</f>
        <v>1.0640000000000001E-3</v>
      </c>
      <c r="J12" s="26">
        <f t="shared" ref="J12:J21" si="2">I12/F$12</f>
        <v>0.76</v>
      </c>
      <c r="K12" s="27">
        <f t="shared" si="0"/>
        <v>4.5257337303275203E-3</v>
      </c>
      <c r="L12" s="28">
        <f t="shared" si="1"/>
        <v>4525.7337303275208</v>
      </c>
      <c r="M12" s="140"/>
      <c r="N12" s="143"/>
    </row>
    <row r="13" spans="2:14" ht="13.7" customHeight="1" x14ac:dyDescent="0.15">
      <c r="B13" s="84"/>
      <c r="C13" s="87"/>
      <c r="D13" s="89"/>
      <c r="E13" s="89"/>
      <c r="F13" s="92"/>
      <c r="G13" s="38" t="s">
        <v>49</v>
      </c>
      <c r="H13" s="29" t="s">
        <v>11</v>
      </c>
      <c r="I13" s="72">
        <f>F$12*0.15</f>
        <v>2.0999999999999998E-4</v>
      </c>
      <c r="J13" s="30">
        <f t="shared" si="2"/>
        <v>0.15</v>
      </c>
      <c r="K13" s="31">
        <f t="shared" si="0"/>
        <v>8.9323692045937891E-4</v>
      </c>
      <c r="L13" s="32">
        <f>K13*1000000</f>
        <v>893.23692045937889</v>
      </c>
      <c r="M13" s="142"/>
      <c r="N13" s="144"/>
    </row>
    <row r="14" spans="2:14" ht="13.7" customHeight="1" x14ac:dyDescent="0.15">
      <c r="B14" s="84"/>
      <c r="C14" s="87"/>
      <c r="D14" s="89"/>
      <c r="E14" s="89"/>
      <c r="F14" s="92"/>
      <c r="G14" s="38" t="s">
        <v>62</v>
      </c>
      <c r="H14" s="29" t="s">
        <v>11</v>
      </c>
      <c r="I14" s="72">
        <f>F$12*0.03</f>
        <v>4.1999999999999998E-5</v>
      </c>
      <c r="J14" s="30">
        <f t="shared" si="2"/>
        <v>0.03</v>
      </c>
      <c r="K14" s="31">
        <f t="shared" si="0"/>
        <v>1.7864738409187578E-4</v>
      </c>
      <c r="L14" s="32">
        <f>K14*1000000</f>
        <v>178.64738409187578</v>
      </c>
      <c r="M14" s="142"/>
      <c r="N14" s="144"/>
    </row>
    <row r="15" spans="2:14" x14ac:dyDescent="0.15">
      <c r="B15" s="85"/>
      <c r="C15" s="87"/>
      <c r="D15" s="90"/>
      <c r="E15" s="90"/>
      <c r="F15" s="93"/>
      <c r="G15" s="29" t="s">
        <v>72</v>
      </c>
      <c r="H15" s="29" t="s">
        <v>11</v>
      </c>
      <c r="I15" s="72">
        <f>F$12*0.03</f>
        <v>4.1999999999999998E-5</v>
      </c>
      <c r="J15" s="30">
        <f t="shared" si="2"/>
        <v>0.03</v>
      </c>
      <c r="K15" s="31">
        <f t="shared" si="0"/>
        <v>1.7864738409187578E-4</v>
      </c>
      <c r="L15" s="32">
        <f t="shared" si="1"/>
        <v>178.64738409187578</v>
      </c>
      <c r="M15" s="142"/>
      <c r="N15" s="144"/>
    </row>
    <row r="16" spans="2:14" ht="15" customHeight="1" thickBot="1" x14ac:dyDescent="0.2">
      <c r="B16" s="85"/>
      <c r="C16" s="87"/>
      <c r="D16" s="90"/>
      <c r="E16" s="90"/>
      <c r="F16" s="93"/>
      <c r="G16" s="29" t="s">
        <v>73</v>
      </c>
      <c r="H16" s="29" t="s">
        <v>51</v>
      </c>
      <c r="I16" s="72">
        <f>F$12*0.03</f>
        <v>4.1999999999999998E-5</v>
      </c>
      <c r="J16" s="30">
        <f t="shared" si="2"/>
        <v>0.03</v>
      </c>
      <c r="K16" s="31">
        <f t="shared" si="0"/>
        <v>1.7864738409187578E-4</v>
      </c>
      <c r="L16" s="32">
        <f t="shared" si="1"/>
        <v>178.64738409187578</v>
      </c>
      <c r="M16" s="142"/>
      <c r="N16" s="144"/>
    </row>
    <row r="17" spans="2:14" ht="13.7" customHeight="1" x14ac:dyDescent="0.15">
      <c r="B17" s="83">
        <v>2</v>
      </c>
      <c r="C17" s="86" t="s">
        <v>47</v>
      </c>
      <c r="D17" s="88" t="s">
        <v>71</v>
      </c>
      <c r="E17" s="88" t="s">
        <v>69</v>
      </c>
      <c r="F17" s="91">
        <v>1.4E-3</v>
      </c>
      <c r="G17" s="25" t="s">
        <v>42</v>
      </c>
      <c r="H17" s="25" t="s">
        <v>40</v>
      </c>
      <c r="I17" s="71">
        <f>F$12*0.76</f>
        <v>1.0640000000000001E-3</v>
      </c>
      <c r="J17" s="26">
        <f t="shared" si="2"/>
        <v>0.76</v>
      </c>
      <c r="K17" s="27">
        <f t="shared" si="0"/>
        <v>4.5257337303275203E-3</v>
      </c>
      <c r="L17" s="28">
        <f>K17*1000000</f>
        <v>4525.7337303275208</v>
      </c>
      <c r="M17" s="142"/>
      <c r="N17" s="144"/>
    </row>
    <row r="18" spans="2:14" ht="13.7" customHeight="1" x14ac:dyDescent="0.15">
      <c r="B18" s="84"/>
      <c r="C18" s="87"/>
      <c r="D18" s="89"/>
      <c r="E18" s="89"/>
      <c r="F18" s="92"/>
      <c r="G18" s="38" t="s">
        <v>49</v>
      </c>
      <c r="H18" s="29" t="s">
        <v>11</v>
      </c>
      <c r="I18" s="72">
        <f>F$12*0.15</f>
        <v>2.0999999999999998E-4</v>
      </c>
      <c r="J18" s="30">
        <f t="shared" si="2"/>
        <v>0.15</v>
      </c>
      <c r="K18" s="31">
        <f t="shared" si="0"/>
        <v>8.9323692045937891E-4</v>
      </c>
      <c r="L18" s="32">
        <f>K18*1000000</f>
        <v>893.23692045937889</v>
      </c>
      <c r="M18" s="142"/>
      <c r="N18" s="144"/>
    </row>
    <row r="19" spans="2:14" ht="13.7" customHeight="1" x14ac:dyDescent="0.15">
      <c r="B19" s="84"/>
      <c r="C19" s="87"/>
      <c r="D19" s="89"/>
      <c r="E19" s="89"/>
      <c r="F19" s="92"/>
      <c r="G19" s="38" t="s">
        <v>62</v>
      </c>
      <c r="H19" s="29" t="s">
        <v>11</v>
      </c>
      <c r="I19" s="72">
        <f>F$12*0.03</f>
        <v>4.1999999999999998E-5</v>
      </c>
      <c r="J19" s="30">
        <f t="shared" si="2"/>
        <v>0.03</v>
      </c>
      <c r="K19" s="31">
        <f t="shared" si="0"/>
        <v>1.7864738409187578E-4</v>
      </c>
      <c r="L19" s="32">
        <f>K19*1000000</f>
        <v>178.64738409187578</v>
      </c>
      <c r="M19" s="142"/>
      <c r="N19" s="144"/>
    </row>
    <row r="20" spans="2:14" x14ac:dyDescent="0.15">
      <c r="B20" s="85"/>
      <c r="C20" s="87"/>
      <c r="D20" s="90"/>
      <c r="E20" s="90"/>
      <c r="F20" s="93"/>
      <c r="G20" s="29" t="s">
        <v>72</v>
      </c>
      <c r="H20" s="29" t="s">
        <v>11</v>
      </c>
      <c r="I20" s="72">
        <f>F$12*0.03</f>
        <v>4.1999999999999998E-5</v>
      </c>
      <c r="J20" s="30">
        <f t="shared" si="2"/>
        <v>0.03</v>
      </c>
      <c r="K20" s="31">
        <f t="shared" si="0"/>
        <v>1.7864738409187578E-4</v>
      </c>
      <c r="L20" s="32">
        <f>K20*1000000</f>
        <v>178.64738409187578</v>
      </c>
      <c r="M20" s="142"/>
      <c r="N20" s="144"/>
    </row>
    <row r="21" spans="2:14" ht="15.75" thickBot="1" x14ac:dyDescent="0.2">
      <c r="B21" s="85"/>
      <c r="C21" s="87"/>
      <c r="D21" s="90"/>
      <c r="E21" s="90"/>
      <c r="F21" s="93"/>
      <c r="G21" s="29" t="s">
        <v>73</v>
      </c>
      <c r="H21" s="29" t="s">
        <v>11</v>
      </c>
      <c r="I21" s="72">
        <f>F$12*0.03</f>
        <v>4.1999999999999998E-5</v>
      </c>
      <c r="J21" s="30">
        <f t="shared" si="2"/>
        <v>0.03</v>
      </c>
      <c r="K21" s="31">
        <f t="shared" si="0"/>
        <v>1.7864738409187578E-4</v>
      </c>
      <c r="L21" s="32">
        <f>K21*1000000</f>
        <v>178.64738409187578</v>
      </c>
      <c r="M21" s="141"/>
      <c r="N21" s="145"/>
    </row>
    <row r="22" spans="2:14" ht="13.7" customHeight="1" x14ac:dyDescent="0.15">
      <c r="B22" s="83">
        <v>3</v>
      </c>
      <c r="C22" s="86" t="s">
        <v>75</v>
      </c>
      <c r="D22" s="88" t="s">
        <v>39</v>
      </c>
      <c r="E22" s="88" t="s">
        <v>74</v>
      </c>
      <c r="F22" s="94">
        <v>1.1000000000000001E-3</v>
      </c>
      <c r="G22" s="25" t="s">
        <v>76</v>
      </c>
      <c r="H22" s="25" t="s">
        <v>78</v>
      </c>
      <c r="I22" s="71">
        <f>F$22*0.98</f>
        <v>1.078E-3</v>
      </c>
      <c r="J22" s="26">
        <f>I22/F$22</f>
        <v>0.97999999999999987</v>
      </c>
      <c r="K22" s="27">
        <f t="shared" si="0"/>
        <v>4.5852828583581454E-3</v>
      </c>
      <c r="L22" s="28">
        <f t="shared" si="1"/>
        <v>4585.2828583581449</v>
      </c>
      <c r="M22" s="140"/>
      <c r="N22" s="143"/>
    </row>
    <row r="23" spans="2:14" ht="15.75" thickBot="1" x14ac:dyDescent="0.2">
      <c r="B23" s="100"/>
      <c r="C23" s="99"/>
      <c r="D23" s="101"/>
      <c r="E23" s="101"/>
      <c r="F23" s="95"/>
      <c r="G23" s="33" t="s">
        <v>77</v>
      </c>
      <c r="H23" s="34">
        <v>2023568</v>
      </c>
      <c r="I23" s="73">
        <f>F$22*0.02</f>
        <v>2.2000000000000003E-5</v>
      </c>
      <c r="J23" s="35">
        <f>I23/F$22</f>
        <v>0.02</v>
      </c>
      <c r="K23" s="36">
        <f t="shared" si="0"/>
        <v>9.3577201190982577E-5</v>
      </c>
      <c r="L23" s="37">
        <f t="shared" si="1"/>
        <v>93.577201190982578</v>
      </c>
      <c r="M23" s="141"/>
      <c r="N23" s="145"/>
    </row>
    <row r="24" spans="2:14" x14ac:dyDescent="0.15">
      <c r="B24" s="84">
        <v>4</v>
      </c>
      <c r="C24" s="86" t="s">
        <v>61</v>
      </c>
      <c r="D24" s="89" t="s">
        <v>22</v>
      </c>
      <c r="E24" s="89" t="s">
        <v>52</v>
      </c>
      <c r="F24" s="92">
        <v>0.1338</v>
      </c>
      <c r="G24" s="38" t="s">
        <v>53</v>
      </c>
      <c r="H24" s="39" t="s">
        <v>11</v>
      </c>
      <c r="I24" s="74">
        <f>F$24*0.05</f>
        <v>6.6900000000000006E-3</v>
      </c>
      <c r="J24" s="40">
        <f t="shared" ref="J24:J29" si="3">I24/F$24</f>
        <v>0.05</v>
      </c>
      <c r="K24" s="41">
        <f t="shared" si="0"/>
        <v>2.8455976180348789E-2</v>
      </c>
      <c r="L24" s="42">
        <f t="shared" si="1"/>
        <v>28455.976180348789</v>
      </c>
      <c r="M24" s="140"/>
      <c r="N24" s="143"/>
    </row>
    <row r="25" spans="2:14" x14ac:dyDescent="0.15">
      <c r="B25" s="85"/>
      <c r="C25" s="87"/>
      <c r="D25" s="90"/>
      <c r="E25" s="90"/>
      <c r="F25" s="93"/>
      <c r="G25" s="29" t="s">
        <v>54</v>
      </c>
      <c r="H25" s="43" t="s">
        <v>23</v>
      </c>
      <c r="I25" s="72">
        <f>F$24*0.015</f>
        <v>2.0070000000000001E-3</v>
      </c>
      <c r="J25" s="30">
        <f t="shared" si="3"/>
        <v>1.5000000000000001E-2</v>
      </c>
      <c r="K25" s="31">
        <f t="shared" si="0"/>
        <v>8.5367928541046374E-3</v>
      </c>
      <c r="L25" s="32">
        <f t="shared" si="1"/>
        <v>8536.7928541046367</v>
      </c>
      <c r="M25" s="142"/>
      <c r="N25" s="144"/>
    </row>
    <row r="26" spans="2:14" x14ac:dyDescent="0.15">
      <c r="B26" s="85"/>
      <c r="C26" s="87"/>
      <c r="D26" s="90"/>
      <c r="E26" s="90"/>
      <c r="F26" s="93"/>
      <c r="G26" s="29" t="s">
        <v>55</v>
      </c>
      <c r="H26" s="29" t="s">
        <v>56</v>
      </c>
      <c r="I26" s="72">
        <f>F$24*0.05</f>
        <v>6.6900000000000006E-3</v>
      </c>
      <c r="J26" s="30">
        <f t="shared" si="3"/>
        <v>0.05</v>
      </c>
      <c r="K26" s="31">
        <f t="shared" si="0"/>
        <v>2.8455976180348789E-2</v>
      </c>
      <c r="L26" s="32">
        <f t="shared" si="1"/>
        <v>28455.976180348789</v>
      </c>
      <c r="M26" s="142"/>
      <c r="N26" s="144"/>
    </row>
    <row r="27" spans="2:14" x14ac:dyDescent="0.15">
      <c r="B27" s="85"/>
      <c r="C27" s="87"/>
      <c r="D27" s="90"/>
      <c r="E27" s="90"/>
      <c r="F27" s="93"/>
      <c r="G27" s="29" t="s">
        <v>57</v>
      </c>
      <c r="H27" s="43" t="s">
        <v>58</v>
      </c>
      <c r="I27" s="72">
        <f>F$24*0.05</f>
        <v>6.6900000000000006E-3</v>
      </c>
      <c r="J27" s="30">
        <f t="shared" si="3"/>
        <v>0.05</v>
      </c>
      <c r="K27" s="31">
        <f t="shared" si="0"/>
        <v>2.8455976180348789E-2</v>
      </c>
      <c r="L27" s="32">
        <f t="shared" si="1"/>
        <v>28455.976180348789</v>
      </c>
      <c r="M27" s="142"/>
      <c r="N27" s="144"/>
    </row>
    <row r="28" spans="2:14" x14ac:dyDescent="0.15">
      <c r="B28" s="85"/>
      <c r="C28" s="87"/>
      <c r="D28" s="90"/>
      <c r="E28" s="90"/>
      <c r="F28" s="93"/>
      <c r="G28" s="29" t="s">
        <v>34</v>
      </c>
      <c r="H28" s="29" t="s">
        <v>36</v>
      </c>
      <c r="I28" s="72">
        <f>F$24*0.003</f>
        <v>4.014E-4</v>
      </c>
      <c r="J28" s="30">
        <f t="shared" si="3"/>
        <v>3.0000000000000001E-3</v>
      </c>
      <c r="K28" s="31">
        <f t="shared" si="0"/>
        <v>1.7073585708209272E-3</v>
      </c>
      <c r="L28" s="32">
        <f t="shared" si="1"/>
        <v>1707.3585708209271</v>
      </c>
      <c r="M28" s="142"/>
      <c r="N28" s="144"/>
    </row>
    <row r="29" spans="2:14" ht="15.75" thickBot="1" x14ac:dyDescent="0.2">
      <c r="B29" s="96"/>
      <c r="C29" s="87"/>
      <c r="D29" s="97"/>
      <c r="E29" s="97"/>
      <c r="F29" s="98"/>
      <c r="G29" s="20" t="s">
        <v>59</v>
      </c>
      <c r="H29" s="44" t="s">
        <v>60</v>
      </c>
      <c r="I29" s="69">
        <f>F$24*0.832</f>
        <v>0.11132159999999999</v>
      </c>
      <c r="J29" s="22">
        <f t="shared" si="3"/>
        <v>0.83199999999999996</v>
      </c>
      <c r="K29" s="23">
        <f t="shared" si="0"/>
        <v>0.47350744364100378</v>
      </c>
      <c r="L29" s="24">
        <f t="shared" si="1"/>
        <v>473507.4436410038</v>
      </c>
      <c r="M29" s="141"/>
      <c r="N29" s="145"/>
    </row>
    <row r="30" spans="2:14" x14ac:dyDescent="0.15">
      <c r="B30" s="83">
        <v>5</v>
      </c>
      <c r="C30" s="86" t="s">
        <v>80</v>
      </c>
      <c r="D30" s="88" t="s">
        <v>24</v>
      </c>
      <c r="E30" s="88" t="s">
        <v>81</v>
      </c>
      <c r="F30" s="91">
        <f>0.091*0.9369</f>
        <v>8.5257899999999998E-2</v>
      </c>
      <c r="G30" s="45" t="s">
        <v>82</v>
      </c>
      <c r="H30" s="45" t="s">
        <v>31</v>
      </c>
      <c r="I30" s="75">
        <f>F30*0.25</f>
        <v>2.1314474999999999E-2</v>
      </c>
      <c r="J30" s="26">
        <f t="shared" ref="J30:J35" si="4">I30/F$30</f>
        <v>0.25</v>
      </c>
      <c r="K30" s="27">
        <f t="shared" si="0"/>
        <v>9.066131433432581E-2</v>
      </c>
      <c r="L30" s="28">
        <f t="shared" si="1"/>
        <v>90661.314334325813</v>
      </c>
      <c r="M30" s="140"/>
      <c r="N30" s="143"/>
    </row>
    <row r="31" spans="2:14" x14ac:dyDescent="0.15">
      <c r="B31" s="85"/>
      <c r="C31" s="87"/>
      <c r="D31" s="90"/>
      <c r="E31" s="90"/>
      <c r="F31" s="93"/>
      <c r="G31" s="46" t="s">
        <v>43</v>
      </c>
      <c r="H31" s="46" t="s">
        <v>20</v>
      </c>
      <c r="I31" s="76">
        <f>F$30*0.5</f>
        <v>4.2628949999999999E-2</v>
      </c>
      <c r="J31" s="30">
        <f t="shared" si="4"/>
        <v>0.5</v>
      </c>
      <c r="K31" s="31">
        <f t="shared" si="0"/>
        <v>0.18132262866865162</v>
      </c>
      <c r="L31" s="32">
        <f t="shared" si="1"/>
        <v>181322.62866865163</v>
      </c>
      <c r="M31" s="142"/>
      <c r="N31" s="144"/>
    </row>
    <row r="32" spans="2:14" x14ac:dyDescent="0.15">
      <c r="B32" s="85"/>
      <c r="C32" s="87"/>
      <c r="D32" s="90"/>
      <c r="E32" s="90"/>
      <c r="F32" s="93"/>
      <c r="G32" s="46" t="s">
        <v>83</v>
      </c>
      <c r="H32" s="46" t="s">
        <v>85</v>
      </c>
      <c r="I32" s="76">
        <f>F$30*0.05</f>
        <v>4.2628950000000001E-3</v>
      </c>
      <c r="J32" s="30">
        <f>I32/F$30</f>
        <v>0.05</v>
      </c>
      <c r="K32" s="31">
        <f t="shared" si="0"/>
        <v>1.8132262866865163E-2</v>
      </c>
      <c r="L32" s="32">
        <f>K32*1000000</f>
        <v>18132.262866865163</v>
      </c>
      <c r="M32" s="142"/>
      <c r="N32" s="144"/>
    </row>
    <row r="33" spans="2:15" x14ac:dyDescent="0.15">
      <c r="B33" s="85"/>
      <c r="C33" s="87"/>
      <c r="D33" s="90"/>
      <c r="E33" s="90"/>
      <c r="F33" s="93"/>
      <c r="G33" s="46" t="s">
        <v>84</v>
      </c>
      <c r="H33" s="46" t="s">
        <v>86</v>
      </c>
      <c r="I33" s="76">
        <f>F$30*0.05</f>
        <v>4.2628950000000001E-3</v>
      </c>
      <c r="J33" s="30">
        <f t="shared" si="4"/>
        <v>0.05</v>
      </c>
      <c r="K33" s="31">
        <f t="shared" si="0"/>
        <v>1.8132262866865163E-2</v>
      </c>
      <c r="L33" s="32">
        <f t="shared" si="1"/>
        <v>18132.262866865163</v>
      </c>
      <c r="M33" s="142"/>
      <c r="N33" s="144"/>
    </row>
    <row r="34" spans="2:15" x14ac:dyDescent="0.15">
      <c r="B34" s="85"/>
      <c r="C34" s="87"/>
      <c r="D34" s="111"/>
      <c r="E34" s="111"/>
      <c r="F34" s="93"/>
      <c r="G34" s="46" t="s">
        <v>44</v>
      </c>
      <c r="H34" s="48" t="s">
        <v>87</v>
      </c>
      <c r="I34" s="76">
        <f>F$30*0.05</f>
        <v>4.2628950000000001E-3</v>
      </c>
      <c r="J34" s="30">
        <f t="shared" si="4"/>
        <v>0.05</v>
      </c>
      <c r="K34" s="31">
        <f t="shared" si="0"/>
        <v>1.8132262866865163E-2</v>
      </c>
      <c r="L34" s="32">
        <f t="shared" si="1"/>
        <v>18132.262866865163</v>
      </c>
      <c r="M34" s="142"/>
      <c r="N34" s="144"/>
    </row>
    <row r="35" spans="2:15" ht="15" customHeight="1" thickBot="1" x14ac:dyDescent="0.25">
      <c r="B35" s="110"/>
      <c r="C35" s="99"/>
      <c r="D35" s="101"/>
      <c r="E35" s="101"/>
      <c r="F35" s="112"/>
      <c r="G35" s="49" t="s">
        <v>30</v>
      </c>
      <c r="H35" s="50" t="s">
        <v>88</v>
      </c>
      <c r="I35" s="77">
        <f>F30*0.1</f>
        <v>8.5257900000000001E-3</v>
      </c>
      <c r="J35" s="35">
        <f t="shared" si="4"/>
        <v>0.1</v>
      </c>
      <c r="K35" s="36">
        <f t="shared" si="0"/>
        <v>3.6264525733730325E-2</v>
      </c>
      <c r="L35" s="37">
        <f t="shared" si="1"/>
        <v>36264.525733730326</v>
      </c>
      <c r="M35" s="141"/>
      <c r="N35" s="145"/>
    </row>
    <row r="36" spans="2:15" x14ac:dyDescent="0.15">
      <c r="B36" s="84">
        <v>6</v>
      </c>
      <c r="C36" s="86" t="s">
        <v>37</v>
      </c>
      <c r="D36" s="89" t="s">
        <v>25</v>
      </c>
      <c r="E36" s="89" t="s">
        <v>41</v>
      </c>
      <c r="F36" s="92">
        <f>0.091*0.059</f>
        <v>5.3689999999999996E-3</v>
      </c>
      <c r="G36" s="51" t="s">
        <v>91</v>
      </c>
      <c r="H36" s="52" t="s">
        <v>92</v>
      </c>
      <c r="I36" s="78">
        <f>F$36*J36</f>
        <v>2.1475999999999998E-4</v>
      </c>
      <c r="J36" s="40">
        <v>0.04</v>
      </c>
      <c r="K36" s="41">
        <f t="shared" si="0"/>
        <v>9.1348362398979146E-4</v>
      </c>
      <c r="L36" s="42">
        <f t="shared" si="1"/>
        <v>913.48362398979145</v>
      </c>
      <c r="M36" s="140"/>
      <c r="N36" s="143"/>
      <c r="O36" s="53"/>
    </row>
    <row r="37" spans="2:15" ht="14.25" customHeight="1" x14ac:dyDescent="0.15">
      <c r="B37" s="85"/>
      <c r="C37" s="87"/>
      <c r="D37" s="90"/>
      <c r="E37" s="90"/>
      <c r="F37" s="93"/>
      <c r="G37" s="54" t="s">
        <v>93</v>
      </c>
      <c r="H37" s="55" t="s">
        <v>94</v>
      </c>
      <c r="I37" s="78">
        <f t="shared" ref="I37:I42" si="5">F$36*J37</f>
        <v>2.1475999999999998E-4</v>
      </c>
      <c r="J37" s="30">
        <v>0.04</v>
      </c>
      <c r="K37" s="31">
        <f t="shared" si="0"/>
        <v>9.1348362398979146E-4</v>
      </c>
      <c r="L37" s="32">
        <f t="shared" si="1"/>
        <v>913.48362398979145</v>
      </c>
      <c r="M37" s="142"/>
      <c r="N37" s="144"/>
    </row>
    <row r="38" spans="2:15" x14ac:dyDescent="0.15">
      <c r="B38" s="85"/>
      <c r="C38" s="87"/>
      <c r="D38" s="90"/>
      <c r="E38" s="90"/>
      <c r="F38" s="93"/>
      <c r="G38" s="54" t="s">
        <v>95</v>
      </c>
      <c r="H38" s="55" t="s">
        <v>32</v>
      </c>
      <c r="I38" s="78">
        <f t="shared" si="5"/>
        <v>2.4697399999999998E-3</v>
      </c>
      <c r="J38" s="30">
        <v>0.46</v>
      </c>
      <c r="K38" s="31">
        <f t="shared" si="0"/>
        <v>1.0505061675882603E-2</v>
      </c>
      <c r="L38" s="32">
        <f t="shared" si="1"/>
        <v>10505.061675882604</v>
      </c>
      <c r="M38" s="142"/>
      <c r="N38" s="144"/>
    </row>
    <row r="39" spans="2:15" ht="14.25" customHeight="1" x14ac:dyDescent="0.15">
      <c r="B39" s="85"/>
      <c r="C39" s="87"/>
      <c r="D39" s="90"/>
      <c r="E39" s="90"/>
      <c r="F39" s="93"/>
      <c r="G39" s="54" t="s">
        <v>96</v>
      </c>
      <c r="H39" s="55" t="s">
        <v>33</v>
      </c>
      <c r="I39" s="78">
        <f t="shared" si="5"/>
        <v>5.3689999999999996E-5</v>
      </c>
      <c r="J39" s="30">
        <v>0.01</v>
      </c>
      <c r="K39" s="31">
        <f t="shared" si="0"/>
        <v>2.2837090599744786E-4</v>
      </c>
      <c r="L39" s="32">
        <f t="shared" si="1"/>
        <v>228.37090599744786</v>
      </c>
      <c r="M39" s="142"/>
      <c r="N39" s="144"/>
    </row>
    <row r="40" spans="2:15" ht="14.25" customHeight="1" x14ac:dyDescent="0.15">
      <c r="B40" s="85"/>
      <c r="C40" s="87"/>
      <c r="D40" s="90"/>
      <c r="E40" s="90"/>
      <c r="F40" s="93"/>
      <c r="G40" s="54" t="s">
        <v>97</v>
      </c>
      <c r="H40" s="55" t="s">
        <v>98</v>
      </c>
      <c r="I40" s="78">
        <f t="shared" si="5"/>
        <v>1.2885599999999998E-3</v>
      </c>
      <c r="J40" s="30">
        <v>0.24</v>
      </c>
      <c r="K40" s="31">
        <f t="shared" si="0"/>
        <v>5.4809017439387481E-3</v>
      </c>
      <c r="L40" s="32">
        <f t="shared" si="1"/>
        <v>5480.901743938748</v>
      </c>
      <c r="M40" s="142"/>
      <c r="N40" s="144"/>
    </row>
    <row r="41" spans="2:15" ht="14.25" customHeight="1" x14ac:dyDescent="0.15">
      <c r="B41" s="85"/>
      <c r="C41" s="87"/>
      <c r="D41" s="90"/>
      <c r="E41" s="90"/>
      <c r="F41" s="93"/>
      <c r="G41" s="54" t="s">
        <v>99</v>
      </c>
      <c r="H41" s="55" t="s">
        <v>94</v>
      </c>
      <c r="I41" s="78">
        <f t="shared" si="5"/>
        <v>6.442799999999999E-4</v>
      </c>
      <c r="J41" s="30">
        <v>0.12</v>
      </c>
      <c r="K41" s="31">
        <f t="shared" si="0"/>
        <v>2.7404508719693741E-3</v>
      </c>
      <c r="L41" s="32">
        <f t="shared" si="1"/>
        <v>2740.450871969374</v>
      </c>
      <c r="M41" s="142"/>
      <c r="N41" s="144"/>
    </row>
    <row r="42" spans="2:15" ht="14.25" customHeight="1" thickBot="1" x14ac:dyDescent="0.2">
      <c r="B42" s="85"/>
      <c r="C42" s="87"/>
      <c r="D42" s="90"/>
      <c r="E42" s="90"/>
      <c r="F42" s="93"/>
      <c r="G42" s="54" t="s">
        <v>99</v>
      </c>
      <c r="H42" s="55" t="s">
        <v>100</v>
      </c>
      <c r="I42" s="78">
        <f t="shared" si="5"/>
        <v>4.8320999999999998E-4</v>
      </c>
      <c r="J42" s="30">
        <v>0.09</v>
      </c>
      <c r="K42" s="31">
        <f t="shared" si="0"/>
        <v>2.0553381539770311E-3</v>
      </c>
      <c r="L42" s="32">
        <f t="shared" si="1"/>
        <v>2055.3381539770312</v>
      </c>
      <c r="M42" s="142"/>
      <c r="N42" s="144"/>
    </row>
    <row r="43" spans="2:15" ht="13.7" customHeight="1" thickBot="1" x14ac:dyDescent="0.2">
      <c r="B43" s="83">
        <v>7</v>
      </c>
      <c r="C43" s="86" t="s">
        <v>79</v>
      </c>
      <c r="D43" s="88" t="s">
        <v>26</v>
      </c>
      <c r="E43" s="107" t="s">
        <v>27</v>
      </c>
      <c r="F43" s="94">
        <f>0.091*0.0041</f>
        <v>3.7310000000000002E-4</v>
      </c>
      <c r="G43" s="25" t="s">
        <v>28</v>
      </c>
      <c r="H43" s="25" t="s">
        <v>0</v>
      </c>
      <c r="I43" s="75">
        <f>F43*0.1268</f>
        <v>4.7309080000000003E-5</v>
      </c>
      <c r="J43" s="26">
        <f>I43/F$43</f>
        <v>0.1268</v>
      </c>
      <c r="K43" s="27">
        <f t="shared" si="0"/>
        <v>2.0122960442364951E-4</v>
      </c>
      <c r="L43" s="28">
        <f t="shared" si="1"/>
        <v>201.2296044236495</v>
      </c>
      <c r="M43" s="81"/>
      <c r="N43" s="82"/>
    </row>
    <row r="44" spans="2:15" ht="15.75" thickBot="1" x14ac:dyDescent="0.2">
      <c r="B44" s="105"/>
      <c r="C44" s="99"/>
      <c r="D44" s="106"/>
      <c r="E44" s="108"/>
      <c r="F44" s="109"/>
      <c r="G44" s="33" t="s">
        <v>21</v>
      </c>
      <c r="H44" s="33" t="s">
        <v>29</v>
      </c>
      <c r="I44" s="77">
        <f>F43*0.8732</f>
        <v>3.2579092000000002E-4</v>
      </c>
      <c r="J44" s="35">
        <f>I44/F$43</f>
        <v>0.87319999999999998</v>
      </c>
      <c r="K44" s="36">
        <f t="shared" si="0"/>
        <v>1.385754657592514E-3</v>
      </c>
      <c r="L44" s="37">
        <f t="shared" si="1"/>
        <v>1385.7546575925139</v>
      </c>
      <c r="M44" s="81"/>
      <c r="N44" s="80"/>
    </row>
    <row r="45" spans="2:15" ht="15.75" thickBot="1" x14ac:dyDescent="0.25">
      <c r="B45" s="102" t="s">
        <v>7</v>
      </c>
      <c r="C45" s="103"/>
      <c r="D45" s="104"/>
      <c r="E45" s="104"/>
      <c r="F45" s="56">
        <f>SUM(F10:F44)</f>
        <v>0.2351</v>
      </c>
      <c r="G45" s="57"/>
      <c r="H45" s="58"/>
      <c r="I45" s="59"/>
      <c r="J45" s="58"/>
      <c r="K45" s="60">
        <f>SUM(K10:K44)</f>
        <v>1.0000000000000002</v>
      </c>
      <c r="L45" s="79">
        <f>SUM(L10:L44)</f>
        <v>999999.99999999965</v>
      </c>
    </row>
    <row r="46" spans="2:15" x14ac:dyDescent="0.15">
      <c r="F46" s="47"/>
      <c r="G46" s="47"/>
    </row>
    <row r="47" spans="2:15" x14ac:dyDescent="0.15">
      <c r="F47" s="61"/>
    </row>
  </sheetData>
  <mergeCells count="67">
    <mergeCell ref="N7:N9"/>
    <mergeCell ref="M22:M23"/>
    <mergeCell ref="M24:M29"/>
    <mergeCell ref="M30:M35"/>
    <mergeCell ref="M36:M42"/>
    <mergeCell ref="N10:N11"/>
    <mergeCell ref="N12:N21"/>
    <mergeCell ref="N22:N23"/>
    <mergeCell ref="N24:N29"/>
    <mergeCell ref="N30:N35"/>
    <mergeCell ref="N36:N42"/>
    <mergeCell ref="M7:M9"/>
    <mergeCell ref="M12:M21"/>
    <mergeCell ref="M10:M11"/>
    <mergeCell ref="B3:D3"/>
    <mergeCell ref="E3:F3"/>
    <mergeCell ref="J3:K3"/>
    <mergeCell ref="B4:D4"/>
    <mergeCell ref="E4:F4"/>
    <mergeCell ref="J4:K4"/>
    <mergeCell ref="J7:J9"/>
    <mergeCell ref="K7:K9"/>
    <mergeCell ref="L7:L9"/>
    <mergeCell ref="B12:B16"/>
    <mergeCell ref="D12:D16"/>
    <mergeCell ref="E12:E16"/>
    <mergeCell ref="F12:F16"/>
    <mergeCell ref="B7:B9"/>
    <mergeCell ref="D7:D9"/>
    <mergeCell ref="E7:E9"/>
    <mergeCell ref="F7:F9"/>
    <mergeCell ref="G7:G9"/>
    <mergeCell ref="H7:H9"/>
    <mergeCell ref="I7:I9"/>
    <mergeCell ref="C7:C9"/>
    <mergeCell ref="C12:C16"/>
    <mergeCell ref="B30:B35"/>
    <mergeCell ref="D30:D35"/>
    <mergeCell ref="E30:E35"/>
    <mergeCell ref="F30:F35"/>
    <mergeCell ref="C24:C29"/>
    <mergeCell ref="C30:C35"/>
    <mergeCell ref="B45:E45"/>
    <mergeCell ref="B36:B42"/>
    <mergeCell ref="D36:D42"/>
    <mergeCell ref="E36:E42"/>
    <mergeCell ref="F36:F42"/>
    <mergeCell ref="B43:B44"/>
    <mergeCell ref="D43:D44"/>
    <mergeCell ref="E43:E44"/>
    <mergeCell ref="F43:F44"/>
    <mergeCell ref="C36:C42"/>
    <mergeCell ref="C43:C44"/>
    <mergeCell ref="F22:F23"/>
    <mergeCell ref="B24:B29"/>
    <mergeCell ref="D24:D29"/>
    <mergeCell ref="E24:E29"/>
    <mergeCell ref="F24:F29"/>
    <mergeCell ref="C22:C23"/>
    <mergeCell ref="B22:B23"/>
    <mergeCell ref="D22:D23"/>
    <mergeCell ref="E22:E23"/>
    <mergeCell ref="B17:B21"/>
    <mergeCell ref="C17:C21"/>
    <mergeCell ref="D17:D21"/>
    <mergeCell ref="E17:E21"/>
    <mergeCell ref="F17:F21"/>
  </mergeCells>
  <phoneticPr fontId="4" type="noConversion"/>
  <conditionalFormatting sqref="G31:G34">
    <cfRule type="cellIs" dxfId="0" priority="2" stopIfTrue="1" operator="equal">
      <formula>#REF!</formula>
    </cfRule>
  </conditionalFormatting>
  <pageMargins left="0.75" right="0.75" top="1" bottom="1" header="0.5" footer="0.5"/>
  <pageSetup paperSize="9" scale="8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9" r:id="rId4">
          <objectPr defaultSize="0" autoPict="0" r:id="rId5">
            <anchor moveWithCells="1">
              <from>
                <xdr:col>13</xdr:col>
                <xdr:colOff>66675</xdr:colOff>
                <xdr:row>14</xdr:row>
                <xdr:rowOff>85725</xdr:rowOff>
              </from>
              <to>
                <xdr:col>13</xdr:col>
                <xdr:colOff>847725</xdr:colOff>
                <xdr:row>17</xdr:row>
                <xdr:rowOff>57150</xdr:rowOff>
              </to>
            </anchor>
          </objectPr>
        </oleObject>
      </mc:Choice>
      <mc:Fallback>
        <oleObject progId="Acrobat Document" dvAspect="DVASPECT_ICON" shapeId="1029" r:id="rId4"/>
      </mc:Fallback>
    </mc:AlternateContent>
    <mc:AlternateContent xmlns:mc="http://schemas.openxmlformats.org/markup-compatibility/2006">
      <mc:Choice Requires="x14">
        <oleObject progId="Acrobat Document" dvAspect="DVASPECT_ICON" shapeId="1031" r:id="rId6">
          <objectPr defaultSize="0" autoPict="0" r:id="rId7">
            <anchor moveWithCells="1">
              <from>
                <xdr:col>13</xdr:col>
                <xdr:colOff>228600</xdr:colOff>
                <xdr:row>21</xdr:row>
                <xdr:rowOff>28575</xdr:rowOff>
              </from>
              <to>
                <xdr:col>13</xdr:col>
                <xdr:colOff>657225</xdr:colOff>
                <xdr:row>22</xdr:row>
                <xdr:rowOff>161925</xdr:rowOff>
              </to>
            </anchor>
          </objectPr>
        </oleObject>
      </mc:Choice>
      <mc:Fallback>
        <oleObject progId="Acrobat Document" dvAspect="DVASPECT_ICON" shapeId="1031" r:id="rId6"/>
      </mc:Fallback>
    </mc:AlternateContent>
    <mc:AlternateContent xmlns:mc="http://schemas.openxmlformats.org/markup-compatibility/2006">
      <mc:Choice Requires="x14">
        <oleObject progId="Acrobat Document" dvAspect="DVASPECT_ICON" shapeId="1033" r:id="rId8">
          <objectPr defaultSize="0" autoPict="0" r:id="rId9">
            <anchor moveWithCells="1">
              <from>
                <xdr:col>13</xdr:col>
                <xdr:colOff>66675</xdr:colOff>
                <xdr:row>24</xdr:row>
                <xdr:rowOff>114300</xdr:rowOff>
              </from>
              <to>
                <xdr:col>13</xdr:col>
                <xdr:colOff>923925</xdr:colOff>
                <xdr:row>28</xdr:row>
                <xdr:rowOff>0</xdr:rowOff>
              </to>
            </anchor>
          </objectPr>
        </oleObject>
      </mc:Choice>
      <mc:Fallback>
        <oleObject progId="Acrobat Document" dvAspect="DVASPECT_ICON" shapeId="1033" r:id="rId8"/>
      </mc:Fallback>
    </mc:AlternateContent>
    <mc:AlternateContent xmlns:mc="http://schemas.openxmlformats.org/markup-compatibility/2006">
      <mc:Choice Requires="x14">
        <oleObject progId="Acrobat Document" dvAspect="DVASPECT_ICON" shapeId="1036" r:id="rId10">
          <objectPr defaultSize="0" autoPict="0" r:id="rId11">
            <anchor moveWithCells="1">
              <from>
                <xdr:col>13</xdr:col>
                <xdr:colOff>47625</xdr:colOff>
                <xdr:row>30</xdr:row>
                <xdr:rowOff>47625</xdr:rowOff>
              </from>
              <to>
                <xdr:col>13</xdr:col>
                <xdr:colOff>914400</xdr:colOff>
                <xdr:row>33</xdr:row>
                <xdr:rowOff>114300</xdr:rowOff>
              </to>
            </anchor>
          </objectPr>
        </oleObject>
      </mc:Choice>
      <mc:Fallback>
        <oleObject progId="Acrobat Document" dvAspect="DVASPECT_ICON" shapeId="1036" r:id="rId10"/>
      </mc:Fallback>
    </mc:AlternateContent>
    <mc:AlternateContent xmlns:mc="http://schemas.openxmlformats.org/markup-compatibility/2006">
      <mc:Choice Requires="x14">
        <oleObject progId="Acrobat Document" dvAspect="DVASPECT_ICON" shapeId="1087" r:id="rId12">
          <objectPr defaultSize="0" autoPict="0" r:id="rId13">
            <anchor moveWithCells="1">
              <from>
                <xdr:col>13</xdr:col>
                <xdr:colOff>28575</xdr:colOff>
                <xdr:row>36</xdr:row>
                <xdr:rowOff>114300</xdr:rowOff>
              </from>
              <to>
                <xdr:col>13</xdr:col>
                <xdr:colOff>914400</xdr:colOff>
                <xdr:row>40</xdr:row>
                <xdr:rowOff>38100</xdr:rowOff>
              </to>
            </anchor>
          </objectPr>
        </oleObject>
      </mc:Choice>
      <mc:Fallback>
        <oleObject progId="Acrobat Document" dvAspect="DVASPECT_ICON" shapeId="1087" r:id="rId12"/>
      </mc:Fallback>
    </mc:AlternateContent>
    <mc:AlternateContent xmlns:mc="http://schemas.openxmlformats.org/markup-compatibility/2006">
      <mc:Choice Requires="x14">
        <oleObject progId="Acrobat Document" dvAspect="DVASPECT_ICON" shapeId="1095" r:id="rId14">
          <objectPr defaultSize="0" autoPict="0" r:id="rId15">
            <anchor moveWithCells="1">
              <from>
                <xdr:col>13</xdr:col>
                <xdr:colOff>28575</xdr:colOff>
                <xdr:row>42</xdr:row>
                <xdr:rowOff>19050</xdr:rowOff>
              </from>
              <to>
                <xdr:col>13</xdr:col>
                <xdr:colOff>942975</xdr:colOff>
                <xdr:row>42</xdr:row>
                <xdr:rowOff>133350</xdr:rowOff>
              </to>
            </anchor>
          </objectPr>
        </oleObject>
      </mc:Choice>
      <mc:Fallback>
        <oleObject progId="Acrobat Document" dvAspect="DVASPECT_ICON" shapeId="1095" r:id="rId14"/>
      </mc:Fallback>
    </mc:AlternateContent>
    <mc:AlternateContent xmlns:mc="http://schemas.openxmlformats.org/markup-compatibility/2006">
      <mc:Choice Requires="x14">
        <oleObject progId="Acrobat Document" dvAspect="DVASPECT_ICON" shapeId="1097" r:id="rId16">
          <objectPr defaultSize="0" autoPict="0" r:id="rId17">
            <anchor moveWithCells="1">
              <from>
                <xdr:col>13</xdr:col>
                <xdr:colOff>19050</xdr:colOff>
                <xdr:row>43</xdr:row>
                <xdr:rowOff>28575</xdr:rowOff>
              </from>
              <to>
                <xdr:col>13</xdr:col>
                <xdr:colOff>933450</xdr:colOff>
                <xdr:row>43</xdr:row>
                <xdr:rowOff>171450</xdr:rowOff>
              </to>
            </anchor>
          </objectPr>
        </oleObject>
      </mc:Choice>
      <mc:Fallback>
        <oleObject progId="Acrobat Document" dvAspect="DVASPECT_ICON" shapeId="1097" r:id="rId16"/>
      </mc:Fallback>
    </mc:AlternateContent>
    <mc:AlternateContent xmlns:mc="http://schemas.openxmlformats.org/markup-compatibility/2006">
      <mc:Choice Requires="x14">
        <oleObject progId="포장기 셸 개체" dvAspect="DVASPECT_ICON" shapeId="1112" r:id="rId18">
          <objectPr defaultSize="0" autoPict="0" r:id="rId19">
            <anchor moveWithCells="1">
              <from>
                <xdr:col>12</xdr:col>
                <xdr:colOff>190500</xdr:colOff>
                <xdr:row>14</xdr:row>
                <xdr:rowOff>123825</xdr:rowOff>
              </from>
              <to>
                <xdr:col>12</xdr:col>
                <xdr:colOff>828675</xdr:colOff>
                <xdr:row>17</xdr:row>
                <xdr:rowOff>47625</xdr:rowOff>
              </to>
            </anchor>
          </objectPr>
        </oleObject>
      </mc:Choice>
      <mc:Fallback>
        <oleObject progId="포장기 셸 개체" dvAspect="DVASPECT_ICON" shapeId="1112" r:id="rId18"/>
      </mc:Fallback>
    </mc:AlternateContent>
    <mc:AlternateContent xmlns:mc="http://schemas.openxmlformats.org/markup-compatibility/2006">
      <mc:Choice Requires="x14">
        <oleObject progId="Acrobat Document" dvAspect="DVASPECT_ICON" shapeId="1113" r:id="rId20">
          <objectPr defaultSize="0" autoPict="0" r:id="rId21">
            <anchor moveWithCells="1">
              <from>
                <xdr:col>12</xdr:col>
                <xdr:colOff>304800</xdr:colOff>
                <xdr:row>21</xdr:row>
                <xdr:rowOff>38100</xdr:rowOff>
              </from>
              <to>
                <xdr:col>12</xdr:col>
                <xdr:colOff>695325</xdr:colOff>
                <xdr:row>22</xdr:row>
                <xdr:rowOff>161925</xdr:rowOff>
              </to>
            </anchor>
          </objectPr>
        </oleObject>
      </mc:Choice>
      <mc:Fallback>
        <oleObject progId="Acrobat Document" dvAspect="DVASPECT_ICON" shapeId="1113" r:id="rId20"/>
      </mc:Fallback>
    </mc:AlternateContent>
    <mc:AlternateContent xmlns:mc="http://schemas.openxmlformats.org/markup-compatibility/2006">
      <mc:Choice Requires="x14">
        <oleObject progId="Acrobat Document" dvAspect="DVASPECT_ICON" shapeId="1114" r:id="rId22">
          <objectPr defaultSize="0" autoPict="0" r:id="rId23">
            <anchor moveWithCells="1">
              <from>
                <xdr:col>12</xdr:col>
                <xdr:colOff>247650</xdr:colOff>
                <xdr:row>25</xdr:row>
                <xdr:rowOff>19050</xdr:rowOff>
              </from>
              <to>
                <xdr:col>12</xdr:col>
                <xdr:colOff>895350</xdr:colOff>
                <xdr:row>27</xdr:row>
                <xdr:rowOff>123825</xdr:rowOff>
              </to>
            </anchor>
          </objectPr>
        </oleObject>
      </mc:Choice>
      <mc:Fallback>
        <oleObject progId="Acrobat Document" dvAspect="DVASPECT_ICON" shapeId="1114" r:id="rId22"/>
      </mc:Fallback>
    </mc:AlternateContent>
    <mc:AlternateContent xmlns:mc="http://schemas.openxmlformats.org/markup-compatibility/2006">
      <mc:Choice Requires="x14">
        <oleObject progId="포장기 셸 개체" dvAspect="DVASPECT_ICON" shapeId="1115" r:id="rId24">
          <objectPr defaultSize="0" autoPict="0" r:id="rId25">
            <anchor moveWithCells="1">
              <from>
                <xdr:col>12</xdr:col>
                <xdr:colOff>247650</xdr:colOff>
                <xdr:row>30</xdr:row>
                <xdr:rowOff>104775</xdr:rowOff>
              </from>
              <to>
                <xdr:col>12</xdr:col>
                <xdr:colOff>857250</xdr:colOff>
                <xdr:row>32</xdr:row>
                <xdr:rowOff>190500</xdr:rowOff>
              </to>
            </anchor>
          </objectPr>
        </oleObject>
      </mc:Choice>
      <mc:Fallback>
        <oleObject progId="포장기 셸 개체" dvAspect="DVASPECT_ICON" shapeId="1115" r:id="rId24"/>
      </mc:Fallback>
    </mc:AlternateContent>
    <mc:AlternateContent xmlns:mc="http://schemas.openxmlformats.org/markup-compatibility/2006">
      <mc:Choice Requires="x14">
        <oleObject progId="포장기 셸 개체" dvAspect="DVASPECT_ICON" shapeId="1116" r:id="rId26">
          <objectPr defaultSize="0" autoPict="0" r:id="rId27">
            <anchor moveWithCells="1">
              <from>
                <xdr:col>12</xdr:col>
                <xdr:colOff>295275</xdr:colOff>
                <xdr:row>37</xdr:row>
                <xdr:rowOff>66675</xdr:rowOff>
              </from>
              <to>
                <xdr:col>12</xdr:col>
                <xdr:colOff>704850</xdr:colOff>
                <xdr:row>39</xdr:row>
                <xdr:rowOff>9525</xdr:rowOff>
              </to>
            </anchor>
          </objectPr>
        </oleObject>
      </mc:Choice>
      <mc:Fallback>
        <oleObject progId="포장기 셸 개체" dvAspect="DVASPECT_ICON" shapeId="1116" r:id="rId26"/>
      </mc:Fallback>
    </mc:AlternateContent>
    <mc:AlternateContent xmlns:mc="http://schemas.openxmlformats.org/markup-compatibility/2006">
      <mc:Choice Requires="x14">
        <oleObject progId="Acrobat Document" dvAspect="DVASPECT_ICON" shapeId="1117" r:id="rId28">
          <objectPr defaultSize="0" autoPict="0" r:id="rId29">
            <anchor moveWithCells="1">
              <from>
                <xdr:col>12</xdr:col>
                <xdr:colOff>409575</xdr:colOff>
                <xdr:row>42</xdr:row>
                <xdr:rowOff>9525</xdr:rowOff>
              </from>
              <to>
                <xdr:col>12</xdr:col>
                <xdr:colOff>600075</xdr:colOff>
                <xdr:row>42</xdr:row>
                <xdr:rowOff>152400</xdr:rowOff>
              </to>
            </anchor>
          </objectPr>
        </oleObject>
      </mc:Choice>
      <mc:Fallback>
        <oleObject progId="Acrobat Document" dvAspect="DVASPECT_ICON" shapeId="1117" r:id="rId28"/>
      </mc:Fallback>
    </mc:AlternateContent>
    <mc:AlternateContent xmlns:mc="http://schemas.openxmlformats.org/markup-compatibility/2006">
      <mc:Choice Requires="x14">
        <oleObject progId="Acrobat Document" dvAspect="DVASPECT_ICON" shapeId="1118" r:id="rId30">
          <objectPr defaultSize="0" autoPict="0" r:id="rId31">
            <anchor moveWithCells="1">
              <from>
                <xdr:col>12</xdr:col>
                <xdr:colOff>419100</xdr:colOff>
                <xdr:row>43</xdr:row>
                <xdr:rowOff>38100</xdr:rowOff>
              </from>
              <to>
                <xdr:col>12</xdr:col>
                <xdr:colOff>619125</xdr:colOff>
                <xdr:row>43</xdr:row>
                <xdr:rowOff>190500</xdr:rowOff>
              </to>
            </anchor>
          </objectPr>
        </oleObject>
      </mc:Choice>
      <mc:Fallback>
        <oleObject progId="Acrobat Document" dvAspect="DVASPECT_ICON" shapeId="1118" r:id="rId3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XS1-L02A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hungry</dc:creator>
  <cp:lastModifiedBy>KangHee LEE</cp:lastModifiedBy>
  <dcterms:created xsi:type="dcterms:W3CDTF">2009-10-26T23:12:38Z</dcterms:created>
  <dcterms:modified xsi:type="dcterms:W3CDTF">2022-06-14T02:49:54Z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2022-06-26</vt:lpwstr>
  </property>
  <property pid="7" fmtid="{D5CDD505-2E9C-101B-9397-08002B2CF9AE}" name="CogniDox_Partnum">
    <vt:lpwstr>XM-003632-UN</vt:lpwstr>
  </property>
  <property pid="8" fmtid="{D5CDD505-2E9C-101B-9397-08002B2CF9AE}" name="CogniDox_Version">
    <vt:lpwstr>10</vt:lpwstr>
  </property>
  <property pid="9" fmtid="{D5CDD505-2E9C-101B-9397-08002B2CF9AE}" name="CogniDoxKey_Value">
    <vt:lpwstr>2J7fAmfQ4kVaUpGmxopRGGrWsc0</vt:lpwstr>
  </property>
  <property pid="11" fmtid="{D5CDD505-2E9C-101B-9397-08002B2CF9AE}" name="CogniDox_Title">
    <vt:lpwstr>QF124 L-Series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