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00" yWindow="135" windowWidth="14145" windowHeight="8880" tabRatio="681"/>
  </bookViews>
  <sheets>
    <sheet name="XS1-L02A" sheetId="8" r:id="rId1"/>
  </sheets>
  <definedNames>
    <definedName name="material" localSheetId="0">#REF!</definedName>
    <definedName name="material">#REF!</definedName>
    <definedName name="Y_N" localSheetId="0">#REF!</definedName>
    <definedName name="Y_N">#REF!</definedName>
  </definedNames>
  <calcPr calcId="145621"/>
</workbook>
</file>

<file path=xl/calcChain.xml><?xml version="1.0" encoding="utf-8"?>
<calcChain xmlns="http://schemas.openxmlformats.org/spreadsheetml/2006/main">
  <c r="I31" i="8" l="1"/>
  <c r="I32" i="8"/>
  <c r="I33" i="8"/>
  <c r="I34" i="8"/>
  <c r="I35" i="8"/>
  <c r="I36" i="8"/>
  <c r="I14" i="8" l="1"/>
  <c r="J14" i="8" s="1"/>
  <c r="I12" i="8"/>
  <c r="I15" i="8"/>
  <c r="I41" i="8" l="1"/>
  <c r="J41" i="8" s="1"/>
  <c r="I40" i="8"/>
  <c r="J40" i="8" s="1"/>
  <c r="I39" i="8"/>
  <c r="J39" i="8" s="1"/>
  <c r="F37" i="8" l="1"/>
  <c r="F30" i="8"/>
  <c r="F24" i="8"/>
  <c r="F42" i="8" s="1"/>
  <c r="I29" i="8"/>
  <c r="I17" i="8"/>
  <c r="I16" i="8"/>
  <c r="I24" i="8" l="1"/>
  <c r="K40" i="8"/>
  <c r="L40" i="8" s="1"/>
  <c r="K41" i="8"/>
  <c r="L41" i="8" s="1"/>
  <c r="I27" i="8"/>
  <c r="I26" i="8"/>
  <c r="J26" i="8" s="1"/>
  <c r="J15" i="8"/>
  <c r="I13" i="8"/>
  <c r="J13" i="8" s="1"/>
  <c r="I11" i="8"/>
  <c r="J11" i="8" s="1"/>
  <c r="K39" i="8" l="1"/>
  <c r="L39" i="8" s="1"/>
  <c r="I23" i="8" l="1"/>
  <c r="I22" i="8"/>
  <c r="I21" i="8"/>
  <c r="I20" i="8"/>
  <c r="I19" i="8"/>
  <c r="I18" i="8"/>
  <c r="I28" i="8" l="1"/>
  <c r="I25" i="8"/>
  <c r="J27" i="8" l="1"/>
  <c r="I38" i="8"/>
  <c r="I37" i="8" l="1"/>
  <c r="K26" i="8" l="1"/>
  <c r="L26" i="8" s="1"/>
  <c r="I10" i="8"/>
  <c r="K15" i="8" l="1"/>
  <c r="L15" i="8" s="1"/>
  <c r="K13" i="8"/>
  <c r="L13" i="8" s="1"/>
  <c r="K11" i="8"/>
  <c r="L11" i="8" s="1"/>
  <c r="K14" i="8"/>
  <c r="L14" i="8" s="1"/>
  <c r="K27" i="8"/>
  <c r="L27" i="8" s="1"/>
  <c r="K16" i="8"/>
  <c r="L16" i="8" s="1"/>
  <c r="K18" i="8"/>
  <c r="L18" i="8" s="1"/>
  <c r="K20" i="8"/>
  <c r="L20" i="8" s="1"/>
  <c r="K22" i="8"/>
  <c r="L22" i="8" s="1"/>
  <c r="J37" i="8"/>
  <c r="K12" i="8"/>
  <c r="L12" i="8" s="1"/>
  <c r="K10" i="8"/>
  <c r="K17" i="8"/>
  <c r="L17" i="8" s="1"/>
  <c r="K19" i="8"/>
  <c r="L19" i="8" s="1"/>
  <c r="K21" i="8"/>
  <c r="L21" i="8" s="1"/>
  <c r="K23" i="8"/>
  <c r="L23" i="8" s="1"/>
  <c r="J25" i="8"/>
  <c r="J10" i="8"/>
  <c r="J12" i="8"/>
  <c r="J16" i="8"/>
  <c r="J17" i="8"/>
  <c r="J18" i="8"/>
  <c r="J19" i="8"/>
  <c r="J20" i="8"/>
  <c r="J21" i="8"/>
  <c r="J22" i="8"/>
  <c r="J23" i="8"/>
  <c r="J24" i="8"/>
  <c r="J28" i="8"/>
  <c r="J29" i="8"/>
  <c r="J38" i="8"/>
  <c r="E4" i="8"/>
  <c r="K31" i="8"/>
  <c r="L31" i="8" s="1"/>
  <c r="K33" i="8"/>
  <c r="L33" i="8" s="1"/>
  <c r="K35" i="8"/>
  <c r="L35" i="8" s="1"/>
  <c r="K32" i="8"/>
  <c r="L32" i="8" s="1"/>
  <c r="K34" i="8"/>
  <c r="L34" i="8" s="1"/>
  <c r="K36" i="8"/>
  <c r="L36" i="8" s="1"/>
  <c r="K37" i="8"/>
  <c r="L37" i="8" s="1"/>
  <c r="K38" i="8"/>
  <c r="L38" i="8" s="1"/>
  <c r="K24" i="8"/>
  <c r="L24" i="8" s="1"/>
  <c r="K25" i="8"/>
  <c r="L25" i="8" s="1"/>
  <c r="K28" i="8"/>
  <c r="L28" i="8" s="1"/>
  <c r="K29" i="8"/>
  <c r="L29" i="8" s="1"/>
  <c r="L10" i="8" l="1"/>
  <c r="I30" i="8" l="1"/>
  <c r="K30" i="8" s="1"/>
  <c r="K42" i="8" l="1"/>
  <c r="L30" i="8"/>
  <c r="L42" i="8" s="1"/>
</calcChain>
</file>

<file path=xl/sharedStrings.xml><?xml version="1.0" encoding="utf-8"?>
<sst xmlns="http://schemas.openxmlformats.org/spreadsheetml/2006/main" count="120" uniqueCount="108">
  <si>
    <t>7440-02-0</t>
    <phoneticPr fontId="4" type="noConversion"/>
  </si>
  <si>
    <t>Part NO.</t>
  </si>
  <si>
    <t>Lead-free</t>
  </si>
  <si>
    <t>No.</t>
  </si>
  <si>
    <t>Name of  COMPONENT</t>
  </si>
  <si>
    <t>Material Name</t>
  </si>
  <si>
    <t>CAS Number</t>
  </si>
  <si>
    <t>Total Package Weight</t>
  </si>
  <si>
    <t>PKG TYPE</t>
    <phoneticPr fontId="5" type="noConversion"/>
  </si>
  <si>
    <t>Date</t>
    <phoneticPr fontId="6" type="noConversion"/>
  </si>
  <si>
    <t>Yes</t>
    <phoneticPr fontId="4" type="noConversion"/>
  </si>
  <si>
    <t>Component Weight (gram)</t>
    <phoneticPr fontId="4" type="noConversion"/>
  </si>
  <si>
    <t>Materials Analysis (Element)</t>
    <phoneticPr fontId="4" type="noConversion"/>
  </si>
  <si>
    <t>Material Mass (Gram)</t>
    <phoneticPr fontId="5" type="noConversion"/>
  </si>
  <si>
    <t>Material Analysis (Weight %)</t>
    <phoneticPr fontId="4" type="noConversion"/>
  </si>
  <si>
    <t>Package Composition (Weight %)</t>
    <phoneticPr fontId="4" type="noConversion"/>
  </si>
  <si>
    <t>Package Composition (Weight ppm)</t>
    <phoneticPr fontId="4" type="noConversion"/>
  </si>
  <si>
    <t>Silicon(Si)</t>
    <phoneticPr fontId="4" type="noConversion"/>
  </si>
  <si>
    <t>7440-21-3</t>
    <phoneticPr fontId="4" type="noConversion"/>
  </si>
  <si>
    <t>Gold(Au)</t>
    <phoneticPr fontId="5" type="noConversion"/>
  </si>
  <si>
    <t>Mold compound</t>
    <phoneticPr fontId="4" type="noConversion"/>
  </si>
  <si>
    <t>Trade secret</t>
    <phoneticPr fontId="5" type="noConversion"/>
  </si>
  <si>
    <t>Substrate (Laminate)</t>
    <phoneticPr fontId="5" type="noConversion"/>
  </si>
  <si>
    <t>Substrate 
(Solder mask)</t>
    <phoneticPr fontId="5" type="noConversion"/>
  </si>
  <si>
    <t>Substrate (Plating)</t>
    <phoneticPr fontId="4" type="noConversion"/>
  </si>
  <si>
    <t>Ni+Au plating</t>
    <phoneticPr fontId="4" type="noConversion"/>
  </si>
  <si>
    <t>Nickel(Ni)</t>
    <phoneticPr fontId="4" type="noConversion"/>
  </si>
  <si>
    <t>7440-57-5</t>
    <phoneticPr fontId="4" type="noConversion"/>
  </si>
  <si>
    <t>Inorganic Filler</t>
    <phoneticPr fontId="4" type="noConversion"/>
  </si>
  <si>
    <t>7727-43-7</t>
  </si>
  <si>
    <t>7631-86-9</t>
  </si>
  <si>
    <t xml:space="preserve">Carbon black </t>
    <phoneticPr fontId="4" type="noConversion"/>
  </si>
  <si>
    <t>Wafer</t>
    <phoneticPr fontId="4" type="noConversion"/>
  </si>
  <si>
    <t>1333-86-4</t>
    <phoneticPr fontId="5" type="noConversion"/>
  </si>
  <si>
    <t>Taiyo ink</t>
    <phoneticPr fontId="4" type="noConversion"/>
  </si>
  <si>
    <t>Customer</t>
    <phoneticPr fontId="6" type="noConversion"/>
  </si>
  <si>
    <t>Bonding Wire</t>
    <phoneticPr fontId="5" type="noConversion"/>
  </si>
  <si>
    <t>7440-22-4</t>
    <phoneticPr fontId="4" type="noConversion"/>
  </si>
  <si>
    <t>PSR4000-AUS308</t>
    <phoneticPr fontId="5" type="noConversion"/>
  </si>
  <si>
    <t>Silver(Ag)</t>
    <phoneticPr fontId="4" type="noConversion"/>
  </si>
  <si>
    <t>Copper(Cu)</t>
    <phoneticPr fontId="4" type="noConversion"/>
  </si>
  <si>
    <t>Heat Resistant Resin</t>
    <phoneticPr fontId="4" type="noConversion"/>
  </si>
  <si>
    <t>Total amount [gram]</t>
    <phoneticPr fontId="5" type="noConversion"/>
  </si>
  <si>
    <t>Supplier</t>
    <phoneticPr fontId="4" type="noConversion"/>
  </si>
  <si>
    <t>Henkel</t>
    <phoneticPr fontId="4" type="noConversion"/>
  </si>
  <si>
    <t>Silver(Ag)</t>
    <phoneticPr fontId="4" type="noConversion"/>
  </si>
  <si>
    <t>7440-22-4</t>
    <phoneticPr fontId="4" type="noConversion"/>
  </si>
  <si>
    <t>EME G750C</t>
    <phoneticPr fontId="5" type="noConversion"/>
  </si>
  <si>
    <t>Epoxy resin A</t>
    <phoneticPr fontId="5" type="noConversion"/>
  </si>
  <si>
    <t>Epoxy resin B</t>
    <phoneticPr fontId="5" type="noConversion"/>
  </si>
  <si>
    <t>Phenol Novolac</t>
    <phoneticPr fontId="5" type="noConversion"/>
  </si>
  <si>
    <t>9003-35-4</t>
    <phoneticPr fontId="5" type="noConversion"/>
  </si>
  <si>
    <t>Metal Hydroxide</t>
    <phoneticPr fontId="5" type="noConversion"/>
  </si>
  <si>
    <t>Trade secret</t>
    <phoneticPr fontId="4" type="noConversion"/>
  </si>
  <si>
    <t>Silica Fused</t>
    <phoneticPr fontId="5" type="noConversion"/>
  </si>
  <si>
    <t>60676-86-0</t>
    <phoneticPr fontId="4" type="noConversion"/>
  </si>
  <si>
    <t>Sumitomo</t>
    <phoneticPr fontId="4" type="noConversion"/>
  </si>
  <si>
    <t>XS1-L02A</t>
    <phoneticPr fontId="4" type="noConversion"/>
  </si>
  <si>
    <t>XMOS</t>
    <phoneticPr fontId="6" type="noConversion"/>
  </si>
  <si>
    <t>XMOS</t>
    <phoneticPr fontId="4" type="noConversion"/>
  </si>
  <si>
    <t>1st Die</t>
    <phoneticPr fontId="4" type="noConversion"/>
  </si>
  <si>
    <t>2nd Die</t>
    <phoneticPr fontId="4" type="noConversion"/>
  </si>
  <si>
    <t>1st Die attach</t>
    <phoneticPr fontId="5" type="noConversion"/>
  </si>
  <si>
    <t>2nd Die attach</t>
    <phoneticPr fontId="5" type="noConversion"/>
  </si>
  <si>
    <t>0.8mil Cu/Pd wire</t>
    <phoneticPr fontId="5" type="noConversion"/>
  </si>
  <si>
    <t>NMC</t>
    <phoneticPr fontId="4" type="noConversion"/>
  </si>
  <si>
    <t>Copper(Cu)</t>
    <phoneticPr fontId="4" type="noConversion"/>
  </si>
  <si>
    <t>Palladium(Pd)</t>
    <phoneticPr fontId="5" type="noConversion"/>
  </si>
  <si>
    <t>7440-50-8</t>
    <phoneticPr fontId="5" type="noConversion"/>
  </si>
  <si>
    <t>Doosan</t>
    <phoneticPr fontId="4" type="noConversion"/>
  </si>
  <si>
    <t>Glass cloth</t>
    <phoneticPr fontId="4" type="noConversion"/>
  </si>
  <si>
    <t>Epoxy</t>
    <phoneticPr fontId="4" type="noConversion"/>
  </si>
  <si>
    <t>Flame Resistant Epoxy Resin</t>
    <phoneticPr fontId="4" type="noConversion"/>
  </si>
  <si>
    <t>ICP Data</t>
  </si>
  <si>
    <t>MSDS</t>
  </si>
  <si>
    <t>FBGA 15x15MM 324BALL</t>
    <phoneticPr fontId="4" type="noConversion"/>
  </si>
  <si>
    <t>Nanya</t>
    <phoneticPr fontId="4" type="noConversion"/>
  </si>
  <si>
    <t>DSHM</t>
    <phoneticPr fontId="4" type="noConversion"/>
  </si>
  <si>
    <t>Solder Ball</t>
    <phoneticPr fontId="4" type="noConversion"/>
  </si>
  <si>
    <t>0.40mm SAC305</t>
    <phoneticPr fontId="4" type="noConversion"/>
  </si>
  <si>
    <t>Tin(Sn)</t>
    <phoneticPr fontId="4" type="noConversion"/>
  </si>
  <si>
    <t>Silver(Ag)</t>
    <phoneticPr fontId="4" type="noConversion"/>
  </si>
  <si>
    <t>N/A</t>
    <phoneticPr fontId="4" type="noConversion"/>
  </si>
  <si>
    <t>Others</t>
    <phoneticPr fontId="4" type="noConversion"/>
  </si>
  <si>
    <t>Others</t>
    <phoneticPr fontId="4" type="noConversion"/>
  </si>
  <si>
    <t>7440-31-5</t>
    <phoneticPr fontId="4" type="noConversion"/>
  </si>
  <si>
    <t>7440-22-4</t>
    <phoneticPr fontId="4" type="noConversion"/>
  </si>
  <si>
    <t>7440-50-8</t>
    <phoneticPr fontId="4" type="noConversion"/>
  </si>
  <si>
    <t>FS849-TI</t>
    <phoneticPr fontId="4" type="noConversion"/>
  </si>
  <si>
    <t>DS7409HGB</t>
    <phoneticPr fontId="4" type="noConversion"/>
  </si>
  <si>
    <t>Talc containing no asbestiform fibers</t>
  </si>
  <si>
    <t xml:space="preserve">14807-96-6 </t>
  </si>
  <si>
    <t>Morpholine derivative</t>
  </si>
  <si>
    <t>Trade secret</t>
  </si>
  <si>
    <t>Barium Sulfate</t>
  </si>
  <si>
    <t>Silica, amorphous</t>
  </si>
  <si>
    <t>Dipropylene glycol monomethyl ether</t>
  </si>
  <si>
    <t xml:space="preserve">34590-94-8 </t>
  </si>
  <si>
    <t>Epoxy resin</t>
  </si>
  <si>
    <t>85954-11-6</t>
  </si>
  <si>
    <t>65997-17-3</t>
  </si>
  <si>
    <t>7440-50-8</t>
  </si>
  <si>
    <t>7328-97-4</t>
  </si>
  <si>
    <t>223769-10-6</t>
  </si>
  <si>
    <t>12654-97-6</t>
  </si>
  <si>
    <t>-</t>
    <phoneticPr fontId="4" type="noConversion"/>
  </si>
  <si>
    <t>-</t>
    <phoneticPr fontId="4" type="noConversion"/>
  </si>
  <si>
    <t>2020.03.24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</si>
</sst>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000_ "/>
    <numFmt numFmtId="177" formatCode="0.00000_);[Red]\(0.00000\)"/>
    <numFmt numFmtId="178" formatCode="0.00000"/>
    <numFmt numFmtId="179" formatCode="0.00000_ "/>
    <numFmt numFmtId="180" formatCode="0.0000"/>
    <numFmt numFmtId="181" formatCode="0.0000_);[Red]\(0.0000\)"/>
    <numFmt numFmtId="182" formatCode="0_ "/>
  </numFmts>
  <fonts count="17" x14ac:knownFonts="1">
    <font>
      <sz val="11"/>
      <name val="돋움"/>
      <family val="3"/>
      <charset val="129"/>
    </font>
    <font>
      <sz val="11"/>
      <name val="돋움"/>
      <family val="3"/>
    </font>
    <font>
      <sz val="11"/>
      <name val="돋움"/>
      <family val="3"/>
      <charset val="129"/>
    </font>
    <font>
      <sz val="11"/>
      <name val="Arial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u/>
      <sz val="10"/>
      <name val="Calibri"/>
      <family val="2"/>
    </font>
    <font>
      <sz val="10"/>
      <name val="Calibri"/>
      <family val="2"/>
    </font>
    <font>
      <sz val="10"/>
      <color indexed="9"/>
      <name val="Calibri"/>
      <family val="2"/>
    </font>
    <font>
      <b/>
      <sz val="10"/>
      <color theme="0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10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0" fontId="3" fillId="0" borderId="0"/>
  </cellStyleXfs>
  <cellXfs count="164">
    <xf numFmtId="0" fontId="0" fillId="0" borderId="0" xfId="0"/>
    <xf numFmtId="0" fontId="7" fillId="0" borderId="0" xfId="2" applyFont="1">
      <alignment vertical="center"/>
    </xf>
    <xf numFmtId="0" fontId="8" fillId="2" borderId="0" xfId="2" applyFont="1" applyFill="1" applyAlignment="1">
      <alignment horizontal="left"/>
    </xf>
    <xf numFmtId="0" fontId="9" fillId="2" borderId="0" xfId="2" applyFont="1" applyFill="1">
      <alignment vertical="center"/>
    </xf>
    <xf numFmtId="0" fontId="9" fillId="2" borderId="0" xfId="2" applyFont="1" applyFill="1" applyAlignment="1">
      <alignment horizontal="center"/>
    </xf>
    <xf numFmtId="177" fontId="9" fillId="2" borderId="0" xfId="2" applyNumberFormat="1" applyFont="1" applyFill="1">
      <alignment vertical="center"/>
    </xf>
    <xf numFmtId="0" fontId="10" fillId="0" borderId="0" xfId="2" applyFont="1" applyFill="1">
      <alignment vertical="center"/>
    </xf>
    <xf numFmtId="0" fontId="11" fillId="3" borderId="2" xfId="2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 vertical="center"/>
    </xf>
    <xf numFmtId="177" fontId="11" fillId="3" borderId="2" xfId="2" applyNumberFormat="1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center" vertical="center"/>
    </xf>
    <xf numFmtId="0" fontId="9" fillId="0" borderId="19" xfId="2" applyFont="1" applyFill="1" applyBorder="1" applyAlignment="1">
      <alignment horizontal="center" vertical="center"/>
    </xf>
    <xf numFmtId="177" fontId="11" fillId="3" borderId="3" xfId="2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left" vertical="center"/>
    </xf>
    <xf numFmtId="176" fontId="9" fillId="0" borderId="0" xfId="2" applyNumberFormat="1" applyFont="1" applyFill="1" applyBorder="1">
      <alignment vertical="center"/>
    </xf>
    <xf numFmtId="0" fontId="9" fillId="0" borderId="0" xfId="2" applyFont="1" applyFill="1" applyBorder="1">
      <alignment vertical="center"/>
    </xf>
    <xf numFmtId="177" fontId="9" fillId="0" borderId="0" xfId="2" applyNumberFormat="1" applyFont="1" applyFill="1" applyBorder="1" applyAlignment="1">
      <alignment horizontal="left" vertical="center"/>
    </xf>
    <xf numFmtId="0" fontId="9" fillId="2" borderId="4" xfId="2" applyFont="1" applyFill="1" applyBorder="1" applyAlignment="1">
      <alignment horizontal="center"/>
    </xf>
    <xf numFmtId="0" fontId="9" fillId="0" borderId="24" xfId="2" applyFont="1" applyFill="1" applyBorder="1" applyAlignment="1">
      <alignment horizontal="center" vertical="center" wrapText="1"/>
    </xf>
    <xf numFmtId="0" fontId="9" fillId="0" borderId="29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10" fontId="9" fillId="0" borderId="10" xfId="2" applyNumberFormat="1" applyFont="1" applyFill="1" applyBorder="1" applyAlignment="1">
      <alignment horizontal="center" vertical="center" wrapText="1"/>
    </xf>
    <xf numFmtId="10" fontId="9" fillId="0" borderId="10" xfId="2" applyNumberFormat="1" applyFont="1" applyFill="1" applyBorder="1" applyAlignment="1">
      <alignment horizontal="center" vertical="center"/>
    </xf>
    <xf numFmtId="1" fontId="14" fillId="0" borderId="11" xfId="2" applyNumberFormat="1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 wrapText="1"/>
    </xf>
    <xf numFmtId="10" fontId="9" fillId="0" borderId="2" xfId="2" applyNumberFormat="1" applyFont="1" applyFill="1" applyBorder="1" applyAlignment="1">
      <alignment horizontal="center" vertical="center" wrapText="1"/>
    </xf>
    <xf numFmtId="10" fontId="9" fillId="0" borderId="2" xfId="2" applyNumberFormat="1" applyFont="1" applyFill="1" applyBorder="1" applyAlignment="1">
      <alignment horizontal="center" vertical="center"/>
    </xf>
    <xf numFmtId="1" fontId="14" fillId="0" borderId="5" xfId="2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10" fontId="9" fillId="0" borderId="1" xfId="2" applyNumberFormat="1" applyFont="1" applyFill="1" applyBorder="1" applyAlignment="1">
      <alignment horizontal="center" vertical="center" wrapText="1"/>
    </xf>
    <xf numFmtId="10" fontId="9" fillId="0" borderId="1" xfId="2" applyNumberFormat="1" applyFont="1" applyFill="1" applyBorder="1" applyAlignment="1">
      <alignment horizontal="center" vertical="center"/>
    </xf>
    <xf numFmtId="1" fontId="14" fillId="0" borderId="6" xfId="2" applyNumberFormat="1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 wrapText="1"/>
    </xf>
    <xf numFmtId="14" fontId="9" fillId="0" borderId="3" xfId="2" applyNumberFormat="1" applyFont="1" applyFill="1" applyBorder="1" applyAlignment="1">
      <alignment horizontal="center" vertical="center" wrapText="1"/>
    </xf>
    <xf numFmtId="10" fontId="9" fillId="0" borderId="3" xfId="2" applyNumberFormat="1" applyFont="1" applyFill="1" applyBorder="1" applyAlignment="1">
      <alignment horizontal="center" vertical="center" wrapText="1"/>
    </xf>
    <xf numFmtId="10" fontId="9" fillId="0" borderId="3" xfId="2" applyNumberFormat="1" applyFont="1" applyFill="1" applyBorder="1" applyAlignment="1">
      <alignment horizontal="center" vertical="center"/>
    </xf>
    <xf numFmtId="1" fontId="14" fillId="0" borderId="7" xfId="2" applyNumberFormat="1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 wrapText="1"/>
    </xf>
    <xf numFmtId="0" fontId="15" fillId="0" borderId="8" xfId="2" applyFont="1" applyFill="1" applyBorder="1" applyAlignment="1">
      <alignment horizontal="center" vertical="center" wrapText="1"/>
    </xf>
    <xf numFmtId="10" fontId="9" fillId="0" borderId="8" xfId="2" applyNumberFormat="1" applyFont="1" applyFill="1" applyBorder="1" applyAlignment="1">
      <alignment horizontal="center" vertical="center" wrapText="1"/>
    </xf>
    <xf numFmtId="10" fontId="9" fillId="0" borderId="8" xfId="2" applyNumberFormat="1" applyFont="1" applyFill="1" applyBorder="1" applyAlignment="1">
      <alignment horizontal="center" vertical="center"/>
    </xf>
    <xf numFmtId="1" fontId="14" fillId="0" borderId="9" xfId="2" applyNumberFormat="1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 wrapText="1"/>
    </xf>
    <xf numFmtId="0" fontId="15" fillId="0" borderId="10" xfId="2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7" fillId="0" borderId="0" xfId="2" applyNumberFormat="1" applyFo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3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/>
    </xf>
    <xf numFmtId="0" fontId="9" fillId="0" borderId="8" xfId="0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/>
    </xf>
    <xf numFmtId="179" fontId="7" fillId="0" borderId="0" xfId="2" applyNumberFormat="1" applyFo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80" fontId="14" fillId="2" borderId="13" xfId="2" applyNumberFormat="1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/>
    </xf>
    <xf numFmtId="0" fontId="16" fillId="2" borderId="0" xfId="2" applyFont="1" applyFill="1" applyBorder="1" applyAlignment="1">
      <alignment horizontal="center"/>
    </xf>
    <xf numFmtId="177" fontId="16" fillId="2" borderId="0" xfId="2" applyNumberFormat="1" applyFont="1" applyFill="1" applyBorder="1" applyAlignment="1">
      <alignment horizontal="center"/>
    </xf>
    <xf numFmtId="10" fontId="14" fillId="2" borderId="12" xfId="2" applyNumberFormat="1" applyFont="1" applyFill="1" applyBorder="1" applyAlignment="1">
      <alignment horizontal="center"/>
    </xf>
    <xf numFmtId="178" fontId="7" fillId="0" borderId="0" xfId="2" applyNumberFormat="1" applyFont="1">
      <alignment vertical="center"/>
    </xf>
    <xf numFmtId="0" fontId="9" fillId="0" borderId="12" xfId="2" applyFont="1" applyFill="1" applyBorder="1" applyAlignment="1">
      <alignment horizontal="center" vertical="center" wrapText="1"/>
    </xf>
    <xf numFmtId="0" fontId="9" fillId="0" borderId="30" xfId="2" applyFont="1" applyFill="1" applyBorder="1" applyAlignment="1">
      <alignment horizontal="center" vertical="center" wrapText="1"/>
    </xf>
    <xf numFmtId="0" fontId="9" fillId="0" borderId="31" xfId="2" applyFont="1" applyFill="1" applyBorder="1" applyAlignment="1">
      <alignment horizontal="center" vertical="center" wrapText="1"/>
    </xf>
    <xf numFmtId="10" fontId="9" fillId="0" borderId="31" xfId="2" applyNumberFormat="1" applyFont="1" applyFill="1" applyBorder="1" applyAlignment="1">
      <alignment horizontal="center" vertical="center" wrapText="1"/>
    </xf>
    <xf numFmtId="10" fontId="9" fillId="0" borderId="31" xfId="2" applyNumberFormat="1" applyFont="1" applyFill="1" applyBorder="1" applyAlignment="1">
      <alignment horizontal="center" vertical="center"/>
    </xf>
    <xf numFmtId="1" fontId="14" fillId="0" borderId="13" xfId="2" applyNumberFormat="1" applyFont="1" applyFill="1" applyBorder="1" applyAlignment="1">
      <alignment horizontal="center" vertical="center"/>
    </xf>
    <xf numFmtId="181" fontId="9" fillId="0" borderId="10" xfId="2" applyNumberFormat="1" applyFont="1" applyFill="1" applyBorder="1" applyAlignment="1">
      <alignment horizontal="center" vertical="center" wrapText="1"/>
    </xf>
    <xf numFmtId="181" fontId="9" fillId="0" borderId="31" xfId="2" applyNumberFormat="1" applyFont="1" applyFill="1" applyBorder="1" applyAlignment="1">
      <alignment horizontal="center" vertical="center" wrapText="1"/>
    </xf>
    <xf numFmtId="181" fontId="9" fillId="0" borderId="2" xfId="2" applyNumberFormat="1" applyFont="1" applyFill="1" applyBorder="1" applyAlignment="1">
      <alignment horizontal="center" vertical="center" wrapText="1"/>
    </xf>
    <xf numFmtId="181" fontId="9" fillId="0" borderId="1" xfId="2" applyNumberFormat="1" applyFont="1" applyFill="1" applyBorder="1" applyAlignment="1">
      <alignment horizontal="center" vertical="center" wrapText="1"/>
    </xf>
    <xf numFmtId="181" fontId="9" fillId="0" borderId="3" xfId="2" applyNumberFormat="1" applyFont="1" applyFill="1" applyBorder="1" applyAlignment="1">
      <alignment horizontal="center" vertical="center" wrapText="1"/>
    </xf>
    <xf numFmtId="181" fontId="9" fillId="0" borderId="8" xfId="2" applyNumberFormat="1" applyFont="1" applyFill="1" applyBorder="1" applyAlignment="1">
      <alignment horizontal="center" vertical="center" wrapText="1"/>
    </xf>
    <xf numFmtId="181" fontId="9" fillId="0" borderId="2" xfId="3" applyNumberFormat="1" applyFont="1" applyFill="1" applyBorder="1" applyAlignment="1" applyProtection="1">
      <alignment horizontal="center" vertical="center"/>
      <protection locked="0"/>
    </xf>
    <xf numFmtId="181" fontId="9" fillId="0" borderId="1" xfId="3" applyNumberFormat="1" applyFont="1" applyFill="1" applyBorder="1" applyAlignment="1" applyProtection="1">
      <alignment horizontal="center" vertical="center"/>
      <protection locked="0"/>
    </xf>
    <xf numFmtId="181" fontId="9" fillId="0" borderId="3" xfId="3" applyNumberFormat="1" applyFont="1" applyFill="1" applyBorder="1" applyAlignment="1" applyProtection="1">
      <alignment horizontal="center" vertical="center"/>
      <protection locked="0"/>
    </xf>
    <xf numFmtId="181" fontId="9" fillId="0" borderId="8" xfId="3" applyNumberFormat="1" applyFont="1" applyFill="1" applyBorder="1" applyAlignment="1" applyProtection="1">
      <alignment horizontal="center" vertical="center"/>
      <protection locked="0"/>
    </xf>
    <xf numFmtId="182" fontId="14" fillId="2" borderId="13" xfId="2" applyNumberFormat="1" applyFont="1" applyFill="1" applyBorder="1" applyAlignment="1">
      <alignment horizontal="center"/>
    </xf>
    <xf numFmtId="0" fontId="9" fillId="0" borderId="27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4" borderId="10" xfId="2" applyFont="1" applyFill="1" applyBorder="1" applyAlignment="1">
      <alignment horizontal="center" vertical="center" wrapText="1"/>
    </xf>
    <xf numFmtId="180" fontId="9" fillId="4" borderId="10" xfId="2" applyNumberFormat="1" applyFont="1" applyFill="1" applyBorder="1" applyAlignment="1">
      <alignment horizontal="center" vertical="center"/>
    </xf>
    <xf numFmtId="0" fontId="9" fillId="4" borderId="31" xfId="2" applyFont="1" applyFill="1" applyBorder="1" applyAlignment="1">
      <alignment horizontal="center" vertical="center" wrapText="1"/>
    </xf>
    <xf numFmtId="180" fontId="9" fillId="4" borderId="31" xfId="2" applyNumberFormat="1" applyFont="1" applyFill="1" applyBorder="1" applyAlignment="1">
      <alignment horizontal="center" vertical="center"/>
    </xf>
    <xf numFmtId="0" fontId="7" fillId="0" borderId="36" xfId="2" applyFont="1" applyFill="1" applyBorder="1" applyAlignment="1">
      <alignment vertical="center"/>
    </xf>
    <xf numFmtId="10" fontId="7" fillId="0" borderId="36" xfId="2" applyNumberFormat="1" applyFont="1" applyBorder="1" applyAlignment="1">
      <alignment vertical="center"/>
    </xf>
    <xf numFmtId="0" fontId="7" fillId="0" borderId="37" xfId="2" applyFont="1" applyFill="1" applyBorder="1" applyAlignment="1">
      <alignment vertical="center"/>
    </xf>
    <xf numFmtId="10" fontId="7" fillId="0" borderId="37" xfId="2" applyNumberFormat="1" applyFont="1" applyBorder="1" applyAlignment="1">
      <alignment vertical="center"/>
    </xf>
    <xf numFmtId="0" fontId="7" fillId="0" borderId="32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10" fontId="7" fillId="0" borderId="32" xfId="2" applyNumberFormat="1" applyFont="1" applyBorder="1" applyAlignment="1">
      <alignment horizontal="center" vertical="center"/>
    </xf>
    <xf numFmtId="10" fontId="7" fillId="0" borderId="33" xfId="2" applyNumberFormat="1" applyFont="1" applyBorder="1" applyAlignment="1">
      <alignment horizontal="center" vertical="center"/>
    </xf>
    <xf numFmtId="10" fontId="7" fillId="0" borderId="34" xfId="2" applyNumberFormat="1" applyFont="1" applyBorder="1" applyAlignment="1">
      <alignment horizontal="center" vertical="center"/>
    </xf>
    <xf numFmtId="0" fontId="9" fillId="0" borderId="14" xfId="2" applyFont="1" applyFill="1" applyBorder="1" applyAlignment="1">
      <alignment horizontal="center" vertical="center" wrapText="1"/>
    </xf>
    <xf numFmtId="0" fontId="9" fillId="0" borderId="2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0" fontId="9" fillId="0" borderId="27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center" vertical="center" wrapText="1"/>
    </xf>
    <xf numFmtId="180" fontId="9" fillId="4" borderId="2" xfId="2" applyNumberFormat="1" applyFont="1" applyFill="1" applyBorder="1" applyAlignment="1">
      <alignment horizontal="center" vertical="center"/>
    </xf>
    <xf numFmtId="180" fontId="9" fillId="4" borderId="8" xfId="2" applyNumberFormat="1" applyFont="1" applyFill="1" applyBorder="1" applyAlignment="1">
      <alignment horizontal="center" vertical="center"/>
    </xf>
    <xf numFmtId="180" fontId="9" fillId="4" borderId="2" xfId="2" applyNumberFormat="1" applyFont="1" applyFill="1" applyBorder="1" applyAlignment="1">
      <alignment horizontal="center" vertical="center" wrapText="1"/>
    </xf>
    <xf numFmtId="180" fontId="7" fillId="4" borderId="3" xfId="2" applyNumberFormat="1" applyFont="1" applyFill="1" applyBorder="1" applyAlignment="1">
      <alignment horizontal="center" vertical="center" wrapText="1"/>
    </xf>
    <xf numFmtId="0" fontId="9" fillId="0" borderId="25" xfId="2" applyFont="1" applyFill="1" applyBorder="1" applyAlignment="1">
      <alignment horizontal="center" vertical="center" wrapText="1"/>
    </xf>
    <xf numFmtId="0" fontId="9" fillId="0" borderId="24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9" fillId="4" borderId="10" xfId="2" applyFont="1" applyFill="1" applyBorder="1" applyAlignment="1">
      <alignment horizontal="center" vertical="center" wrapText="1"/>
    </xf>
    <xf numFmtId="180" fontId="9" fillId="4" borderId="1" xfId="2" applyNumberFormat="1" applyFont="1" applyFill="1" applyBorder="1" applyAlignment="1">
      <alignment horizontal="center" vertical="center"/>
    </xf>
    <xf numFmtId="180" fontId="9" fillId="4" borderId="10" xfId="2" applyNumberFormat="1" applyFont="1" applyFill="1" applyBorder="1" applyAlignment="1">
      <alignment horizontal="center" vertical="center"/>
    </xf>
    <xf numFmtId="0" fontId="9" fillId="0" borderId="28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 wrapText="1"/>
    </xf>
    <xf numFmtId="0" fontId="11" fillId="3" borderId="22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3" fillId="3" borderId="4" xfId="2" applyFont="1" applyFill="1" applyBorder="1" applyAlignment="1">
      <alignment horizontal="center"/>
    </xf>
    <xf numFmtId="0" fontId="9" fillId="0" borderId="35" xfId="2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178" fontId="9" fillId="4" borderId="2" xfId="2" applyNumberFormat="1" applyFont="1" applyFill="1" applyBorder="1" applyAlignment="1">
      <alignment horizontal="center" vertical="center" wrapText="1"/>
    </xf>
    <xf numFmtId="178" fontId="9" fillId="4" borderId="27" xfId="2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80" fontId="9" fillId="4" borderId="27" xfId="2" applyNumberFormat="1" applyFont="1" applyFill="1" applyBorder="1" applyAlignment="1">
      <alignment horizontal="center" vertical="center" wrapText="1"/>
    </xf>
    <xf numFmtId="180" fontId="7" fillId="4" borderId="3" xfId="0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180" fontId="9" fillId="4" borderId="3" xfId="2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1" fillId="3" borderId="14" xfId="2" applyFont="1" applyFill="1" applyBorder="1" applyAlignment="1">
      <alignment horizontal="center" vertical="center" wrapText="1"/>
    </xf>
    <xf numFmtId="0" fontId="13" fillId="3" borderId="25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177" fontId="11" fillId="3" borderId="2" xfId="2" applyNumberFormat="1" applyFont="1" applyFill="1" applyBorder="1" applyAlignment="1">
      <alignment horizontal="center" vertical="center" wrapText="1"/>
    </xf>
    <xf numFmtId="177" fontId="13" fillId="3" borderId="1" xfId="2" applyNumberFormat="1" applyFont="1" applyFill="1" applyBorder="1" applyAlignment="1">
      <alignment horizontal="center" vertical="center" wrapText="1"/>
    </xf>
    <xf numFmtId="0" fontId="11" fillId="3" borderId="26" xfId="2" applyFont="1" applyFill="1" applyBorder="1" applyAlignment="1">
      <alignment horizontal="center" vertical="center" wrapText="1"/>
    </xf>
    <xf numFmtId="0" fontId="11" fillId="3" borderId="27" xfId="2" applyFont="1" applyFill="1" applyBorder="1" applyAlignment="1">
      <alignment horizontal="center" vertical="center" wrapText="1"/>
    </xf>
    <xf numFmtId="0" fontId="11" fillId="3" borderId="8" xfId="2" applyFont="1" applyFill="1" applyBorder="1" applyAlignment="1">
      <alignment horizontal="center" vertical="center" wrapText="1"/>
    </xf>
    <xf numFmtId="0" fontId="11" fillId="3" borderId="14" xfId="2" applyFont="1" applyFill="1" applyBorder="1" applyAlignment="1">
      <alignment horizontal="center" vertical="center"/>
    </xf>
    <xf numFmtId="0" fontId="11" fillId="3" borderId="17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/>
    </xf>
    <xf numFmtId="14" fontId="9" fillId="2" borderId="16" xfId="2" applyNumberFormat="1" applyFont="1" applyFill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11" fillId="3" borderId="15" xfId="2" applyFont="1" applyFill="1" applyBorder="1" applyAlignment="1">
      <alignment horizontal="center" vertical="center" wrapText="1"/>
    </xf>
    <xf numFmtId="0" fontId="11" fillId="3" borderId="20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/>
    </xf>
    <xf numFmtId="181" fontId="9" fillId="0" borderId="3" xfId="2" applyNumberFormat="1" applyFont="1" applyFill="1" applyBorder="1" applyAlignment="1">
      <alignment horizontal="center" vertical="center"/>
    </xf>
    <xf numFmtId="181" fontId="7" fillId="0" borderId="3" xfId="2" applyNumberFormat="1" applyFont="1" applyFill="1" applyBorder="1" applyAlignment="1">
      <alignment horizontal="center" vertical="center"/>
    </xf>
    <xf numFmtId="0" fontId="9" fillId="2" borderId="19" xfId="2" applyFont="1" applyFill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12" fillId="3" borderId="11" xfId="2" applyFont="1" applyFill="1" applyBorder="1" applyAlignment="1">
      <alignment horizontal="center" vertical="center" wrapText="1"/>
    </xf>
    <xf numFmtId="0" fontId="7" fillId="0" borderId="32" xfId="2" applyFont="1" applyFill="1" applyBorder="1" applyAlignment="1">
      <alignment horizontal="center" vertical="center"/>
    </xf>
    <xf numFmtId="0" fontId="7" fillId="0" borderId="33" xfId="2" applyFont="1" applyFill="1" applyBorder="1" applyAlignment="1">
      <alignment horizontal="center" vertical="center"/>
    </xf>
    <xf numFmtId="0" fontId="7" fillId="0" borderId="34" xfId="2" applyFont="1" applyFill="1" applyBorder="1" applyAlignment="1">
      <alignment horizontal="center" vertical="center"/>
    </xf>
  </cellXfs>
  <cellStyles count="4">
    <cellStyle name="0,0_x000d__x000a_NA_x000d__x000a_" xfId="1"/>
    <cellStyle name="Normal_test q4_4" xfId="3"/>
    <cellStyle name="표준" xfId="0" builtinId="0"/>
    <cellStyle name="표준_MDIN240_compositiontable_090226" xfId="2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3</xdr:col>
      <xdr:colOff>444500</xdr:colOff>
      <xdr:row>0</xdr:row>
      <xdr:rowOff>628650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7150"/>
          <a:ext cx="1701800" cy="571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11</xdr:row>
          <xdr:rowOff>57150</xdr:rowOff>
        </xdr:from>
        <xdr:to>
          <xdr:col>13</xdr:col>
          <xdr:colOff>895350</xdr:colOff>
          <xdr:row>14</xdr:row>
          <xdr:rowOff>76200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15</xdr:row>
          <xdr:rowOff>95250</xdr:rowOff>
        </xdr:from>
        <xdr:to>
          <xdr:col>13</xdr:col>
          <xdr:colOff>876300</xdr:colOff>
          <xdr:row>16</xdr:row>
          <xdr:rowOff>238125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18</xdr:row>
          <xdr:rowOff>57150</xdr:rowOff>
        </xdr:from>
        <xdr:to>
          <xdr:col>13</xdr:col>
          <xdr:colOff>885825</xdr:colOff>
          <xdr:row>21</xdr:row>
          <xdr:rowOff>85725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36</xdr:row>
          <xdr:rowOff>85725</xdr:rowOff>
        </xdr:from>
        <xdr:to>
          <xdr:col>13</xdr:col>
          <xdr:colOff>828675</xdr:colOff>
          <xdr:row>36</xdr:row>
          <xdr:rowOff>628650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38</xdr:row>
          <xdr:rowOff>200025</xdr:rowOff>
        </xdr:from>
        <xdr:to>
          <xdr:col>13</xdr:col>
          <xdr:colOff>914400</xdr:colOff>
          <xdr:row>40</xdr:row>
          <xdr:rowOff>104775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31</xdr:row>
          <xdr:rowOff>57150</xdr:rowOff>
        </xdr:from>
        <xdr:to>
          <xdr:col>13</xdr:col>
          <xdr:colOff>838200</xdr:colOff>
          <xdr:row>34</xdr:row>
          <xdr:rowOff>19050</xdr:rowOff>
        </xdr:to>
        <xdr:sp macro="" textlink="">
          <xdr:nvSpPr>
            <xdr:cNvPr id="1080" name="Object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24</xdr:row>
          <xdr:rowOff>66675</xdr:rowOff>
        </xdr:from>
        <xdr:to>
          <xdr:col>13</xdr:col>
          <xdr:colOff>885825</xdr:colOff>
          <xdr:row>27</xdr:row>
          <xdr:rowOff>85725</xdr:rowOff>
        </xdr:to>
        <xdr:sp macro="" textlink="">
          <xdr:nvSpPr>
            <xdr:cNvPr id="1083" name="Object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37</xdr:row>
          <xdr:rowOff>66675</xdr:rowOff>
        </xdr:from>
        <xdr:to>
          <xdr:col>13</xdr:col>
          <xdr:colOff>847725</xdr:colOff>
          <xdr:row>37</xdr:row>
          <xdr:rowOff>619125</xdr:rowOff>
        </xdr:to>
        <xdr:sp macro="" textlink="">
          <xdr:nvSpPr>
            <xdr:cNvPr id="1090" name="Object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123264</xdr:colOff>
          <xdr:row>11</xdr:row>
          <xdr:rowOff>78441</xdr:rowOff>
        </xdr:from>
        <xdr:to>
          <xdr:col>12</xdr:col>
          <xdr:colOff>963705</xdr:colOff>
          <xdr:row>14</xdr:row>
          <xdr:rowOff>91419</xdr:rowOff>
        </xdr:to>
        <xdr:sp macro="" textlink="">
          <xdr:nvSpPr>
            <xdr:cNvPr id="1095" name="Object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166967</xdr:colOff>
          <xdr:row>15</xdr:row>
          <xdr:rowOff>138953</xdr:rowOff>
        </xdr:from>
        <xdr:to>
          <xdr:col>12</xdr:col>
          <xdr:colOff>952500</xdr:colOff>
          <xdr:row>16</xdr:row>
          <xdr:rowOff>212911</xdr:rowOff>
        </xdr:to>
        <xdr:sp macro="" textlink="">
          <xdr:nvSpPr>
            <xdr:cNvPr id="1096" name="Object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174810</xdr:colOff>
          <xdr:row>18</xdr:row>
          <xdr:rowOff>87965</xdr:rowOff>
        </xdr:from>
        <xdr:to>
          <xdr:col>12</xdr:col>
          <xdr:colOff>952499</xdr:colOff>
          <xdr:row>21</xdr:row>
          <xdr:rowOff>67234</xdr:rowOff>
        </xdr:to>
        <xdr:sp macro="" textlink="">
          <xdr:nvSpPr>
            <xdr:cNvPr id="1097" name="Object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198905</xdr:colOff>
          <xdr:row>24</xdr:row>
          <xdr:rowOff>95810</xdr:rowOff>
        </xdr:from>
        <xdr:to>
          <xdr:col>12</xdr:col>
          <xdr:colOff>963706</xdr:colOff>
          <xdr:row>27</xdr:row>
          <xdr:rowOff>112058</xdr:rowOff>
        </xdr:to>
        <xdr:sp macro="" textlink="">
          <xdr:nvSpPr>
            <xdr:cNvPr id="1098" name="Object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160244</xdr:colOff>
          <xdr:row>31</xdr:row>
          <xdr:rowOff>40341</xdr:rowOff>
        </xdr:from>
        <xdr:to>
          <xdr:col>12</xdr:col>
          <xdr:colOff>952500</xdr:colOff>
          <xdr:row>34</xdr:row>
          <xdr:rowOff>33618</xdr:rowOff>
        </xdr:to>
        <xdr:sp macro="" textlink="">
          <xdr:nvSpPr>
            <xdr:cNvPr id="1099" name="Object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126067</xdr:colOff>
          <xdr:row>37</xdr:row>
          <xdr:rowOff>95249</xdr:rowOff>
        </xdr:from>
        <xdr:to>
          <xdr:col>12</xdr:col>
          <xdr:colOff>897592</xdr:colOff>
          <xdr:row>37</xdr:row>
          <xdr:rowOff>616323</xdr:rowOff>
        </xdr:to>
        <xdr:sp macro="" textlink="">
          <xdr:nvSpPr>
            <xdr:cNvPr id="1100" name="Object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148479</xdr:colOff>
          <xdr:row>36</xdr:row>
          <xdr:rowOff>79001</xdr:rowOff>
        </xdr:from>
        <xdr:to>
          <xdr:col>12</xdr:col>
          <xdr:colOff>910479</xdr:colOff>
          <xdr:row>36</xdr:row>
          <xdr:rowOff>627529</xdr:rowOff>
        </xdr:to>
        <xdr:sp macro="" textlink="">
          <xdr:nvSpPr>
            <xdr:cNvPr id="1101" name="Object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112619</xdr:colOff>
          <xdr:row>38</xdr:row>
          <xdr:rowOff>202265</xdr:rowOff>
        </xdr:from>
        <xdr:to>
          <xdr:col>12</xdr:col>
          <xdr:colOff>874059</xdr:colOff>
          <xdr:row>40</xdr:row>
          <xdr:rowOff>112058</xdr:rowOff>
        </xdr:to>
        <xdr:sp macro="" textlink="">
          <xdr:nvSpPr>
            <xdr:cNvPr id="1102" name="Object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4"/>
  <sheetViews>
    <sheetView showGridLines="0" tabSelected="1" zoomScale="85" zoomScaleNormal="85" workbookViewId="0">
      <selection activeCell="J4" sqref="J4:K4"/>
    </sheetView>
  </sheetViews>
  <sheetFormatPr defaultColWidth="8.88671875" defaultRowHeight="15" x14ac:dyDescent="0.15"/>
  <cols>
    <col min="1" max="1" width="1.33203125" style="1" customWidth="1"/>
    <col min="2" max="2" width="3.44140625" style="1" customWidth="1"/>
    <col min="3" max="3" width="12.21875" style="1" bestFit="1" customWidth="1"/>
    <col min="4" max="4" width="18.109375" style="1" bestFit="1" customWidth="1"/>
    <col min="5" max="5" width="13.44140625" style="1" bestFit="1" customWidth="1"/>
    <col min="6" max="6" width="9.33203125" style="1" customWidth="1"/>
    <col min="7" max="7" width="33.44140625" style="1" customWidth="1"/>
    <col min="8" max="8" width="33.44140625" style="1" bestFit="1" customWidth="1"/>
    <col min="9" max="9" width="9.77734375" style="1" customWidth="1"/>
    <col min="10" max="10" width="8.88671875" style="1"/>
    <col min="11" max="11" width="10.44140625" style="1" customWidth="1"/>
    <col min="12" max="12" width="10.6640625" style="1" customWidth="1"/>
    <col min="13" max="13" width="12.33203125" style="1" customWidth="1"/>
    <col min="14" max="14" width="11.21875" style="1" customWidth="1"/>
    <col min="15" max="16384" width="8.88671875" style="1"/>
  </cols>
  <sheetData>
    <row r="1" spans="2:14" ht="53.45" customHeight="1" x14ac:dyDescent="0.15"/>
    <row r="2" spans="2:14" ht="15.75" thickBot="1" x14ac:dyDescent="0.25">
      <c r="B2" s="2"/>
      <c r="C2" s="2"/>
      <c r="D2" s="3"/>
      <c r="E2" s="4"/>
      <c r="F2" s="3"/>
      <c r="G2" s="4"/>
      <c r="H2" s="4"/>
      <c r="I2" s="5"/>
      <c r="J2" s="3"/>
      <c r="K2" s="4"/>
      <c r="L2" s="6"/>
    </row>
    <row r="3" spans="2:14" x14ac:dyDescent="0.15">
      <c r="B3" s="147" t="s">
        <v>8</v>
      </c>
      <c r="C3" s="148"/>
      <c r="D3" s="149"/>
      <c r="E3" s="150" t="s">
        <v>75</v>
      </c>
      <c r="F3" s="150"/>
      <c r="G3" s="7" t="s">
        <v>1</v>
      </c>
      <c r="H3" s="8" t="s">
        <v>57</v>
      </c>
      <c r="I3" s="9" t="s">
        <v>9</v>
      </c>
      <c r="J3" s="151" t="s">
        <v>107</v>
      </c>
      <c r="K3" s="152"/>
    </row>
    <row r="4" spans="2:14" ht="15.75" thickBot="1" x14ac:dyDescent="0.2">
      <c r="B4" s="153" t="s">
        <v>42</v>
      </c>
      <c r="C4" s="154"/>
      <c r="D4" s="155"/>
      <c r="E4" s="156">
        <f>F42</f>
        <v>0.73759999999999981</v>
      </c>
      <c r="F4" s="157"/>
      <c r="G4" s="10" t="s">
        <v>2</v>
      </c>
      <c r="H4" s="11" t="s">
        <v>10</v>
      </c>
      <c r="I4" s="12" t="s">
        <v>35</v>
      </c>
      <c r="J4" s="158" t="s">
        <v>58</v>
      </c>
      <c r="K4" s="159"/>
    </row>
    <row r="5" spans="2:14" x14ac:dyDescent="0.15">
      <c r="B5" s="13"/>
      <c r="C5" s="13"/>
      <c r="D5" s="14"/>
      <c r="E5" s="15"/>
      <c r="F5" s="13"/>
      <c r="G5" s="14"/>
      <c r="H5" s="15"/>
      <c r="I5" s="16"/>
      <c r="J5" s="13"/>
      <c r="K5" s="14"/>
      <c r="L5" s="15"/>
    </row>
    <row r="6" spans="2:14" ht="15.75" thickBot="1" x14ac:dyDescent="0.25">
      <c r="B6" s="4"/>
      <c r="C6" s="4"/>
      <c r="D6" s="3"/>
      <c r="E6" s="4"/>
      <c r="F6" s="3"/>
      <c r="G6" s="17"/>
      <c r="H6" s="4"/>
      <c r="I6" s="5"/>
      <c r="J6" s="3"/>
      <c r="K6" s="4"/>
      <c r="L6" s="6"/>
    </row>
    <row r="7" spans="2:14" ht="13.7" customHeight="1" x14ac:dyDescent="0.15">
      <c r="B7" s="138" t="s">
        <v>3</v>
      </c>
      <c r="C7" s="144" t="s">
        <v>43</v>
      </c>
      <c r="D7" s="134" t="s">
        <v>4</v>
      </c>
      <c r="E7" s="134" t="s">
        <v>5</v>
      </c>
      <c r="F7" s="134" t="s">
        <v>11</v>
      </c>
      <c r="G7" s="134" t="s">
        <v>12</v>
      </c>
      <c r="H7" s="134" t="s">
        <v>6</v>
      </c>
      <c r="I7" s="142" t="s">
        <v>13</v>
      </c>
      <c r="J7" s="134" t="s">
        <v>14</v>
      </c>
      <c r="K7" s="134" t="s">
        <v>15</v>
      </c>
      <c r="L7" s="136" t="s">
        <v>16</v>
      </c>
      <c r="M7" s="136" t="s">
        <v>73</v>
      </c>
      <c r="N7" s="136" t="s">
        <v>74</v>
      </c>
    </row>
    <row r="8" spans="2:14" x14ac:dyDescent="0.15">
      <c r="B8" s="139"/>
      <c r="C8" s="145"/>
      <c r="D8" s="140"/>
      <c r="E8" s="140"/>
      <c r="F8" s="135"/>
      <c r="G8" s="141"/>
      <c r="H8" s="140"/>
      <c r="I8" s="143"/>
      <c r="J8" s="135"/>
      <c r="K8" s="135"/>
      <c r="L8" s="137"/>
      <c r="M8" s="137"/>
      <c r="N8" s="137"/>
    </row>
    <row r="9" spans="2:14" ht="15.75" thickBot="1" x14ac:dyDescent="0.2">
      <c r="B9" s="139"/>
      <c r="C9" s="146"/>
      <c r="D9" s="140"/>
      <c r="E9" s="140"/>
      <c r="F9" s="135"/>
      <c r="G9" s="141"/>
      <c r="H9" s="140"/>
      <c r="I9" s="143"/>
      <c r="J9" s="135"/>
      <c r="K9" s="135"/>
      <c r="L9" s="137"/>
      <c r="M9" s="160"/>
      <c r="N9" s="160"/>
    </row>
    <row r="10" spans="2:14" ht="15" customHeight="1" thickBot="1" x14ac:dyDescent="0.2">
      <c r="B10" s="18">
        <v>1</v>
      </c>
      <c r="C10" s="19" t="s">
        <v>59</v>
      </c>
      <c r="D10" s="20" t="s">
        <v>60</v>
      </c>
      <c r="E10" s="81" t="s">
        <v>32</v>
      </c>
      <c r="F10" s="82">
        <v>3.2000000000000002E-3</v>
      </c>
      <c r="G10" s="20" t="s">
        <v>17</v>
      </c>
      <c r="H10" s="20" t="s">
        <v>18</v>
      </c>
      <c r="I10" s="67">
        <f>F10</f>
        <v>3.2000000000000002E-3</v>
      </c>
      <c r="J10" s="21">
        <f>I10/F$10</f>
        <v>1</v>
      </c>
      <c r="K10" s="22">
        <f t="shared" ref="K10:K38" si="0">I10/$F$42</f>
        <v>4.3383947939262483E-3</v>
      </c>
      <c r="L10" s="23">
        <f t="shared" ref="L10:L38" si="1">K10*1000000</f>
        <v>4338.394793926248</v>
      </c>
      <c r="M10" s="89" t="s">
        <v>105</v>
      </c>
      <c r="N10" s="89" t="s">
        <v>106</v>
      </c>
    </row>
    <row r="11" spans="2:14" ht="15.75" thickBot="1" x14ac:dyDescent="0.2">
      <c r="B11" s="61">
        <v>2</v>
      </c>
      <c r="C11" s="62" t="s">
        <v>59</v>
      </c>
      <c r="D11" s="63" t="s">
        <v>61</v>
      </c>
      <c r="E11" s="83" t="s">
        <v>32</v>
      </c>
      <c r="F11" s="84">
        <v>3.2000000000000002E-3</v>
      </c>
      <c r="G11" s="63" t="s">
        <v>17</v>
      </c>
      <c r="H11" s="63" t="s">
        <v>18</v>
      </c>
      <c r="I11" s="68">
        <f>F11</f>
        <v>3.2000000000000002E-3</v>
      </c>
      <c r="J11" s="64">
        <f>I11/F$10</f>
        <v>1</v>
      </c>
      <c r="K11" s="65">
        <f t="shared" si="0"/>
        <v>4.3383947939262483E-3</v>
      </c>
      <c r="L11" s="66">
        <f t="shared" ref="L11" si="2">K11*1000000</f>
        <v>4338.394793926248</v>
      </c>
      <c r="M11" s="91"/>
      <c r="N11" s="91"/>
    </row>
    <row r="12" spans="2:14" ht="13.5" customHeight="1" x14ac:dyDescent="0.15">
      <c r="B12" s="95">
        <v>3</v>
      </c>
      <c r="C12" s="97" t="s">
        <v>44</v>
      </c>
      <c r="D12" s="99" t="s">
        <v>62</v>
      </c>
      <c r="E12" s="101" t="s">
        <v>88</v>
      </c>
      <c r="F12" s="103">
        <v>1.8E-3</v>
      </c>
      <c r="G12" s="24" t="s">
        <v>45</v>
      </c>
      <c r="H12" s="24" t="s">
        <v>46</v>
      </c>
      <c r="I12" s="69">
        <f>F$12*0.85</f>
        <v>1.5299999999999999E-3</v>
      </c>
      <c r="J12" s="25">
        <f>I12/F$12</f>
        <v>0.85</v>
      </c>
      <c r="K12" s="26">
        <f t="shared" si="0"/>
        <v>2.0742950108459872E-3</v>
      </c>
      <c r="L12" s="27">
        <f t="shared" si="1"/>
        <v>2074.2950108459872</v>
      </c>
      <c r="M12" s="161"/>
      <c r="N12" s="92"/>
    </row>
    <row r="13" spans="2:14" ht="13.5" customHeight="1" thickBot="1" x14ac:dyDescent="0.2">
      <c r="B13" s="96"/>
      <c r="C13" s="98"/>
      <c r="D13" s="100"/>
      <c r="E13" s="102"/>
      <c r="F13" s="104"/>
      <c r="G13" s="37" t="s">
        <v>83</v>
      </c>
      <c r="H13" s="28" t="s">
        <v>82</v>
      </c>
      <c r="I13" s="70">
        <f>F$12*0.15</f>
        <v>2.7E-4</v>
      </c>
      <c r="J13" s="29">
        <f t="shared" ref="J13" si="3">I13/F$12</f>
        <v>0.15</v>
      </c>
      <c r="K13" s="30">
        <f t="shared" si="0"/>
        <v>3.6605206073752722E-4</v>
      </c>
      <c r="L13" s="31">
        <f t="shared" ref="L13" si="4">K13*1000000</f>
        <v>366.0520607375272</v>
      </c>
      <c r="M13" s="162"/>
      <c r="N13" s="93"/>
    </row>
    <row r="14" spans="2:14" ht="13.5" customHeight="1" x14ac:dyDescent="0.15">
      <c r="B14" s="95">
        <v>4</v>
      </c>
      <c r="C14" s="97" t="s">
        <v>44</v>
      </c>
      <c r="D14" s="99" t="s">
        <v>63</v>
      </c>
      <c r="E14" s="101" t="s">
        <v>88</v>
      </c>
      <c r="F14" s="103">
        <v>1.8E-3</v>
      </c>
      <c r="G14" s="24" t="s">
        <v>39</v>
      </c>
      <c r="H14" s="24" t="s">
        <v>37</v>
      </c>
      <c r="I14" s="69">
        <f>$F$14*0.85</f>
        <v>1.5299999999999999E-3</v>
      </c>
      <c r="J14" s="25">
        <f>I14/F$12</f>
        <v>0.85</v>
      </c>
      <c r="K14" s="26">
        <f t="shared" si="0"/>
        <v>2.0742950108459872E-3</v>
      </c>
      <c r="L14" s="27">
        <f t="shared" ref="L14:L15" si="5">K14*1000000</f>
        <v>2074.2950108459872</v>
      </c>
      <c r="M14" s="162"/>
      <c r="N14" s="93"/>
    </row>
    <row r="15" spans="2:14" ht="13.5" customHeight="1" thickBot="1" x14ac:dyDescent="0.2">
      <c r="B15" s="96"/>
      <c r="C15" s="98"/>
      <c r="D15" s="100"/>
      <c r="E15" s="102"/>
      <c r="F15" s="104"/>
      <c r="G15" s="37" t="s">
        <v>84</v>
      </c>
      <c r="H15" s="28" t="s">
        <v>82</v>
      </c>
      <c r="I15" s="70">
        <f>$F$14*0.15</f>
        <v>2.7E-4</v>
      </c>
      <c r="J15" s="29">
        <f t="shared" ref="J15" si="6">I15/F$12</f>
        <v>0.15</v>
      </c>
      <c r="K15" s="30">
        <f t="shared" si="0"/>
        <v>3.6605206073752722E-4</v>
      </c>
      <c r="L15" s="31">
        <f t="shared" si="5"/>
        <v>366.0520607375272</v>
      </c>
      <c r="M15" s="162"/>
      <c r="N15" s="93"/>
    </row>
    <row r="16" spans="2:14" ht="29.25" customHeight="1" x14ac:dyDescent="0.15">
      <c r="B16" s="95">
        <v>5</v>
      </c>
      <c r="C16" s="97" t="s">
        <v>65</v>
      </c>
      <c r="D16" s="99" t="s">
        <v>36</v>
      </c>
      <c r="E16" s="101" t="s">
        <v>64</v>
      </c>
      <c r="F16" s="105">
        <v>1.4E-3</v>
      </c>
      <c r="G16" s="24" t="s">
        <v>66</v>
      </c>
      <c r="H16" s="24" t="s">
        <v>68</v>
      </c>
      <c r="I16" s="69">
        <f>F$16*0.98</f>
        <v>1.372E-3</v>
      </c>
      <c r="J16" s="25">
        <f>I16/F$16</f>
        <v>0.98</v>
      </c>
      <c r="K16" s="26">
        <f t="shared" si="0"/>
        <v>1.860086767895879E-3</v>
      </c>
      <c r="L16" s="27">
        <f t="shared" si="1"/>
        <v>1860.0867678958789</v>
      </c>
      <c r="M16" s="89"/>
      <c r="N16" s="92"/>
    </row>
    <row r="17" spans="2:15" ht="29.25" customHeight="1" thickBot="1" x14ac:dyDescent="0.2">
      <c r="B17" s="116"/>
      <c r="C17" s="115"/>
      <c r="D17" s="117"/>
      <c r="E17" s="118"/>
      <c r="F17" s="106"/>
      <c r="G17" s="32" t="s">
        <v>67</v>
      </c>
      <c r="H17" s="33">
        <v>2023568</v>
      </c>
      <c r="I17" s="71">
        <f>F$16*0.02</f>
        <v>2.8E-5</v>
      </c>
      <c r="J17" s="34">
        <f>I17/F$16</f>
        <v>0.02</v>
      </c>
      <c r="K17" s="35">
        <f t="shared" si="0"/>
        <v>3.7960954446854676E-5</v>
      </c>
      <c r="L17" s="36">
        <f t="shared" si="1"/>
        <v>37.960954446854679</v>
      </c>
      <c r="M17" s="91"/>
      <c r="N17" s="94"/>
    </row>
    <row r="18" spans="2:15" x14ac:dyDescent="0.15">
      <c r="B18" s="96">
        <v>6</v>
      </c>
      <c r="C18" s="97" t="s">
        <v>56</v>
      </c>
      <c r="D18" s="100" t="s">
        <v>20</v>
      </c>
      <c r="E18" s="102" t="s">
        <v>47</v>
      </c>
      <c r="F18" s="104">
        <v>0.35370000000000001</v>
      </c>
      <c r="G18" s="37" t="s">
        <v>48</v>
      </c>
      <c r="H18" s="38" t="s">
        <v>21</v>
      </c>
      <c r="I18" s="72">
        <f>F$18*0.05</f>
        <v>1.7685000000000003E-2</v>
      </c>
      <c r="J18" s="39">
        <f t="shared" ref="J18:J23" si="7">I18/F$18</f>
        <v>0.05</v>
      </c>
      <c r="K18" s="40">
        <f t="shared" si="0"/>
        <v>2.3976409978308036E-2</v>
      </c>
      <c r="L18" s="41">
        <f t="shared" si="1"/>
        <v>23976.409978308035</v>
      </c>
      <c r="M18" s="89"/>
      <c r="N18" s="92"/>
    </row>
    <row r="19" spans="2:15" x14ac:dyDescent="0.15">
      <c r="B19" s="107"/>
      <c r="C19" s="98"/>
      <c r="D19" s="109"/>
      <c r="E19" s="111"/>
      <c r="F19" s="113"/>
      <c r="G19" s="28" t="s">
        <v>49</v>
      </c>
      <c r="H19" s="42" t="s">
        <v>21</v>
      </c>
      <c r="I19" s="70">
        <f>F$18*0.015</f>
        <v>5.3055000000000003E-3</v>
      </c>
      <c r="J19" s="29">
        <f t="shared" si="7"/>
        <v>1.4999999999999999E-2</v>
      </c>
      <c r="K19" s="30">
        <f t="shared" si="0"/>
        <v>7.1929229934924099E-3</v>
      </c>
      <c r="L19" s="31">
        <f t="shared" si="1"/>
        <v>7192.9229934924097</v>
      </c>
      <c r="M19" s="90"/>
      <c r="N19" s="93"/>
    </row>
    <row r="20" spans="2:15" x14ac:dyDescent="0.15">
      <c r="B20" s="107"/>
      <c r="C20" s="98"/>
      <c r="D20" s="109"/>
      <c r="E20" s="111"/>
      <c r="F20" s="113"/>
      <c r="G20" s="28" t="s">
        <v>50</v>
      </c>
      <c r="H20" s="28" t="s">
        <v>51</v>
      </c>
      <c r="I20" s="70">
        <f>F$18*0.05</f>
        <v>1.7685000000000003E-2</v>
      </c>
      <c r="J20" s="29">
        <f t="shared" si="7"/>
        <v>0.05</v>
      </c>
      <c r="K20" s="30">
        <f t="shared" si="0"/>
        <v>2.3976409978308036E-2</v>
      </c>
      <c r="L20" s="31">
        <f t="shared" si="1"/>
        <v>23976.409978308035</v>
      </c>
      <c r="M20" s="90"/>
      <c r="N20" s="93"/>
    </row>
    <row r="21" spans="2:15" x14ac:dyDescent="0.15">
      <c r="B21" s="107"/>
      <c r="C21" s="98"/>
      <c r="D21" s="109"/>
      <c r="E21" s="111"/>
      <c r="F21" s="113"/>
      <c r="G21" s="28" t="s">
        <v>52</v>
      </c>
      <c r="H21" s="42" t="s">
        <v>53</v>
      </c>
      <c r="I21" s="70">
        <f>F$18*0.05</f>
        <v>1.7685000000000003E-2</v>
      </c>
      <c r="J21" s="29">
        <f t="shared" si="7"/>
        <v>0.05</v>
      </c>
      <c r="K21" s="30">
        <f t="shared" si="0"/>
        <v>2.3976409978308036E-2</v>
      </c>
      <c r="L21" s="31">
        <f t="shared" si="1"/>
        <v>23976.409978308035</v>
      </c>
      <c r="M21" s="90"/>
      <c r="N21" s="93"/>
    </row>
    <row r="22" spans="2:15" x14ac:dyDescent="0.15">
      <c r="B22" s="107"/>
      <c r="C22" s="98"/>
      <c r="D22" s="109"/>
      <c r="E22" s="111"/>
      <c r="F22" s="113"/>
      <c r="G22" s="28" t="s">
        <v>31</v>
      </c>
      <c r="H22" s="28" t="s">
        <v>33</v>
      </c>
      <c r="I22" s="70">
        <f>F$18*0.003</f>
        <v>1.0611000000000002E-3</v>
      </c>
      <c r="J22" s="29">
        <f t="shared" si="7"/>
        <v>3.0000000000000005E-3</v>
      </c>
      <c r="K22" s="30">
        <f t="shared" si="0"/>
        <v>1.4385845986984822E-3</v>
      </c>
      <c r="L22" s="31">
        <f t="shared" si="1"/>
        <v>1438.5845986984823</v>
      </c>
      <c r="M22" s="90"/>
      <c r="N22" s="93"/>
    </row>
    <row r="23" spans="2:15" ht="15.75" thickBot="1" x14ac:dyDescent="0.2">
      <c r="B23" s="108"/>
      <c r="C23" s="98"/>
      <c r="D23" s="110"/>
      <c r="E23" s="112"/>
      <c r="F23" s="114"/>
      <c r="G23" s="20" t="s">
        <v>54</v>
      </c>
      <c r="H23" s="43" t="s">
        <v>55</v>
      </c>
      <c r="I23" s="67">
        <f>F$18*0.832</f>
        <v>0.2942784</v>
      </c>
      <c r="J23" s="21">
        <f t="shared" si="7"/>
        <v>0.83199999999999996</v>
      </c>
      <c r="K23" s="22">
        <f t="shared" si="0"/>
        <v>0.39896746203904565</v>
      </c>
      <c r="L23" s="23">
        <f t="shared" si="1"/>
        <v>398967.46203904564</v>
      </c>
      <c r="M23" s="91"/>
      <c r="N23" s="94"/>
    </row>
    <row r="24" spans="2:15" x14ac:dyDescent="0.15">
      <c r="B24" s="95">
        <v>7</v>
      </c>
      <c r="C24" s="97" t="s">
        <v>69</v>
      </c>
      <c r="D24" s="99" t="s">
        <v>22</v>
      </c>
      <c r="E24" s="101" t="s">
        <v>89</v>
      </c>
      <c r="F24" s="103">
        <f>0.2824*0.9369</f>
        <v>0.26458055999999996</v>
      </c>
      <c r="G24" s="44" t="s">
        <v>70</v>
      </c>
      <c r="H24" s="44" t="s">
        <v>100</v>
      </c>
      <c r="I24" s="73">
        <f>F24*0.25</f>
        <v>6.6145139999999991E-2</v>
      </c>
      <c r="J24" s="25">
        <f t="shared" ref="J24:J29" si="8">I24/F$24</f>
        <v>0.25</v>
      </c>
      <c r="K24" s="26">
        <f t="shared" si="0"/>
        <v>8.967616594360088E-2</v>
      </c>
      <c r="L24" s="27">
        <f t="shared" si="1"/>
        <v>89676.165943600878</v>
      </c>
      <c r="M24" s="161"/>
      <c r="N24" s="92"/>
    </row>
    <row r="25" spans="2:15" x14ac:dyDescent="0.15">
      <c r="B25" s="107"/>
      <c r="C25" s="98"/>
      <c r="D25" s="109"/>
      <c r="E25" s="111"/>
      <c r="F25" s="113"/>
      <c r="G25" s="45" t="s">
        <v>40</v>
      </c>
      <c r="H25" s="45" t="s">
        <v>101</v>
      </c>
      <c r="I25" s="74">
        <f>F$24*0.5</f>
        <v>0.13229027999999998</v>
      </c>
      <c r="J25" s="29">
        <f t="shared" si="8"/>
        <v>0.5</v>
      </c>
      <c r="K25" s="30">
        <f t="shared" si="0"/>
        <v>0.17935233188720176</v>
      </c>
      <c r="L25" s="31">
        <f t="shared" si="1"/>
        <v>179352.33188720176</v>
      </c>
      <c r="M25" s="162"/>
      <c r="N25" s="93"/>
    </row>
    <row r="26" spans="2:15" x14ac:dyDescent="0.15">
      <c r="B26" s="107"/>
      <c r="C26" s="98"/>
      <c r="D26" s="109"/>
      <c r="E26" s="111"/>
      <c r="F26" s="113"/>
      <c r="G26" s="45" t="s">
        <v>71</v>
      </c>
      <c r="H26" s="45" t="s">
        <v>102</v>
      </c>
      <c r="I26" s="74">
        <f>F$24*0.05</f>
        <v>1.3229027999999999E-2</v>
      </c>
      <c r="J26" s="29">
        <f t="shared" ref="J26" si="9">I26/F$24</f>
        <v>0.05</v>
      </c>
      <c r="K26" s="30">
        <f t="shared" si="0"/>
        <v>1.7935233188720177E-2</v>
      </c>
      <c r="L26" s="31">
        <f t="shared" ref="L26" si="10">K26*1000000</f>
        <v>17935.233188720176</v>
      </c>
      <c r="M26" s="162"/>
      <c r="N26" s="93"/>
    </row>
    <row r="27" spans="2:15" x14ac:dyDescent="0.15">
      <c r="B27" s="107"/>
      <c r="C27" s="98"/>
      <c r="D27" s="109"/>
      <c r="E27" s="111"/>
      <c r="F27" s="113"/>
      <c r="G27" s="45" t="s">
        <v>72</v>
      </c>
      <c r="H27" s="45" t="s">
        <v>103</v>
      </c>
      <c r="I27" s="74">
        <f>F$24*0.05</f>
        <v>1.3229027999999999E-2</v>
      </c>
      <c r="J27" s="29">
        <f t="shared" si="8"/>
        <v>0.05</v>
      </c>
      <c r="K27" s="30">
        <f t="shared" si="0"/>
        <v>1.7935233188720177E-2</v>
      </c>
      <c r="L27" s="31">
        <f t="shared" si="1"/>
        <v>17935.233188720176</v>
      </c>
      <c r="M27" s="162"/>
      <c r="N27" s="93"/>
    </row>
    <row r="28" spans="2:15" x14ac:dyDescent="0.15">
      <c r="B28" s="107"/>
      <c r="C28" s="98"/>
      <c r="D28" s="131"/>
      <c r="E28" s="132"/>
      <c r="F28" s="113"/>
      <c r="G28" s="45" t="s">
        <v>41</v>
      </c>
      <c r="H28" s="47" t="s">
        <v>104</v>
      </c>
      <c r="I28" s="74">
        <f>F$24*0.05</f>
        <v>1.3229027999999999E-2</v>
      </c>
      <c r="J28" s="29">
        <f t="shared" si="8"/>
        <v>0.05</v>
      </c>
      <c r="K28" s="30">
        <f t="shared" si="0"/>
        <v>1.7935233188720177E-2</v>
      </c>
      <c r="L28" s="31">
        <f t="shared" si="1"/>
        <v>17935.233188720176</v>
      </c>
      <c r="M28" s="162"/>
      <c r="N28" s="93"/>
    </row>
    <row r="29" spans="2:15" ht="15" customHeight="1" thickBot="1" x14ac:dyDescent="0.25">
      <c r="B29" s="130"/>
      <c r="C29" s="115"/>
      <c r="D29" s="117"/>
      <c r="E29" s="118"/>
      <c r="F29" s="133"/>
      <c r="G29" s="48" t="s">
        <v>28</v>
      </c>
      <c r="H29" s="49" t="s">
        <v>30</v>
      </c>
      <c r="I29" s="75">
        <f>F24*0.1</f>
        <v>2.6458055999999997E-2</v>
      </c>
      <c r="J29" s="34">
        <f t="shared" si="8"/>
        <v>0.1</v>
      </c>
      <c r="K29" s="35">
        <f t="shared" si="0"/>
        <v>3.5870466377440353E-2</v>
      </c>
      <c r="L29" s="36">
        <f t="shared" si="1"/>
        <v>35870.466377440353</v>
      </c>
      <c r="M29" s="163"/>
      <c r="N29" s="94"/>
    </row>
    <row r="30" spans="2:15" x14ac:dyDescent="0.15">
      <c r="B30" s="96">
        <v>8</v>
      </c>
      <c r="C30" s="97" t="s">
        <v>34</v>
      </c>
      <c r="D30" s="100" t="s">
        <v>23</v>
      </c>
      <c r="E30" s="102" t="s">
        <v>38</v>
      </c>
      <c r="F30" s="104">
        <f>0.2824*0.059</f>
        <v>1.6661599999999999E-2</v>
      </c>
      <c r="G30" s="50" t="s">
        <v>90</v>
      </c>
      <c r="H30" s="51" t="s">
        <v>91</v>
      </c>
      <c r="I30" s="76">
        <f>F$30*J30</f>
        <v>6.6646399999999997E-4</v>
      </c>
      <c r="J30" s="39">
        <v>0.04</v>
      </c>
      <c r="K30" s="40">
        <f t="shared" si="0"/>
        <v>9.0355748373101969E-4</v>
      </c>
      <c r="L30" s="41">
        <f t="shared" si="1"/>
        <v>903.55748373101972</v>
      </c>
      <c r="M30" s="89"/>
      <c r="N30" s="92"/>
      <c r="O30" s="52"/>
    </row>
    <row r="31" spans="2:15" ht="14.25" customHeight="1" x14ac:dyDescent="0.15">
      <c r="B31" s="107"/>
      <c r="C31" s="98"/>
      <c r="D31" s="109"/>
      <c r="E31" s="111"/>
      <c r="F31" s="113"/>
      <c r="G31" s="53" t="s">
        <v>92</v>
      </c>
      <c r="H31" s="54" t="s">
        <v>93</v>
      </c>
      <c r="I31" s="76">
        <f t="shared" ref="I31:I36" si="11">F$30*J31</f>
        <v>6.6646399999999997E-4</v>
      </c>
      <c r="J31" s="29">
        <v>0.04</v>
      </c>
      <c r="K31" s="30">
        <f t="shared" si="0"/>
        <v>9.0355748373101969E-4</v>
      </c>
      <c r="L31" s="31">
        <f t="shared" si="1"/>
        <v>903.55748373101972</v>
      </c>
      <c r="M31" s="90"/>
      <c r="N31" s="93"/>
    </row>
    <row r="32" spans="2:15" x14ac:dyDescent="0.15">
      <c r="B32" s="107"/>
      <c r="C32" s="98"/>
      <c r="D32" s="109"/>
      <c r="E32" s="111"/>
      <c r="F32" s="113"/>
      <c r="G32" s="53" t="s">
        <v>94</v>
      </c>
      <c r="H32" s="54" t="s">
        <v>29</v>
      </c>
      <c r="I32" s="76">
        <f t="shared" si="11"/>
        <v>7.6643359999999999E-3</v>
      </c>
      <c r="J32" s="29">
        <v>0.46</v>
      </c>
      <c r="K32" s="30">
        <f t="shared" si="0"/>
        <v>1.0390911062906728E-2</v>
      </c>
      <c r="L32" s="31">
        <f t="shared" si="1"/>
        <v>10390.911062906727</v>
      </c>
      <c r="M32" s="90"/>
      <c r="N32" s="93"/>
    </row>
    <row r="33" spans="2:14" ht="14.25" customHeight="1" x14ac:dyDescent="0.15">
      <c r="B33" s="107"/>
      <c r="C33" s="98"/>
      <c r="D33" s="109"/>
      <c r="E33" s="111"/>
      <c r="F33" s="113"/>
      <c r="G33" s="53" t="s">
        <v>95</v>
      </c>
      <c r="H33" s="54" t="s">
        <v>30</v>
      </c>
      <c r="I33" s="76">
        <f t="shared" si="11"/>
        <v>1.6661599999999999E-4</v>
      </c>
      <c r="J33" s="29">
        <v>0.01</v>
      </c>
      <c r="K33" s="30">
        <f t="shared" si="0"/>
        <v>2.2588937093275492E-4</v>
      </c>
      <c r="L33" s="31">
        <f t="shared" si="1"/>
        <v>225.88937093275493</v>
      </c>
      <c r="M33" s="90"/>
      <c r="N33" s="93"/>
    </row>
    <row r="34" spans="2:14" ht="14.25" customHeight="1" x14ac:dyDescent="0.15">
      <c r="B34" s="107"/>
      <c r="C34" s="98"/>
      <c r="D34" s="109"/>
      <c r="E34" s="111"/>
      <c r="F34" s="113"/>
      <c r="G34" s="53" t="s">
        <v>96</v>
      </c>
      <c r="H34" s="54" t="s">
        <v>97</v>
      </c>
      <c r="I34" s="76">
        <f t="shared" si="11"/>
        <v>3.9987839999999992E-3</v>
      </c>
      <c r="J34" s="29">
        <v>0.24</v>
      </c>
      <c r="K34" s="30">
        <f t="shared" si="0"/>
        <v>5.421344902386117E-3</v>
      </c>
      <c r="L34" s="31">
        <f t="shared" si="1"/>
        <v>5421.3449023861167</v>
      </c>
      <c r="M34" s="90"/>
      <c r="N34" s="93"/>
    </row>
    <row r="35" spans="2:14" ht="14.25" customHeight="1" x14ac:dyDescent="0.15">
      <c r="B35" s="107"/>
      <c r="C35" s="98"/>
      <c r="D35" s="109"/>
      <c r="E35" s="111"/>
      <c r="F35" s="113"/>
      <c r="G35" s="53" t="s">
        <v>98</v>
      </c>
      <c r="H35" s="54" t="s">
        <v>93</v>
      </c>
      <c r="I35" s="76">
        <f t="shared" si="11"/>
        <v>1.9993919999999996E-3</v>
      </c>
      <c r="J35" s="29">
        <v>0.12</v>
      </c>
      <c r="K35" s="30">
        <f t="shared" si="0"/>
        <v>2.7106724511930585E-3</v>
      </c>
      <c r="L35" s="31">
        <f t="shared" si="1"/>
        <v>2710.6724511930584</v>
      </c>
      <c r="M35" s="90"/>
      <c r="N35" s="93"/>
    </row>
    <row r="36" spans="2:14" ht="14.25" customHeight="1" thickBot="1" x14ac:dyDescent="0.2">
      <c r="B36" s="107"/>
      <c r="C36" s="98"/>
      <c r="D36" s="109"/>
      <c r="E36" s="111"/>
      <c r="F36" s="113"/>
      <c r="G36" s="53" t="s">
        <v>98</v>
      </c>
      <c r="H36" s="54" t="s">
        <v>99</v>
      </c>
      <c r="I36" s="76">
        <f t="shared" si="11"/>
        <v>1.4995439999999998E-3</v>
      </c>
      <c r="J36" s="29">
        <v>0.09</v>
      </c>
      <c r="K36" s="30">
        <f t="shared" si="0"/>
        <v>2.0330043383947941E-3</v>
      </c>
      <c r="L36" s="31">
        <f t="shared" si="1"/>
        <v>2033.0043383947941</v>
      </c>
      <c r="M36" s="90"/>
      <c r="N36" s="93"/>
    </row>
    <row r="37" spans="2:14" ht="54.75" customHeight="1" x14ac:dyDescent="0.15">
      <c r="B37" s="95">
        <v>9</v>
      </c>
      <c r="C37" s="97" t="s">
        <v>76</v>
      </c>
      <c r="D37" s="99" t="s">
        <v>24</v>
      </c>
      <c r="E37" s="125" t="s">
        <v>25</v>
      </c>
      <c r="F37" s="105">
        <f>0.2824*0.0041</f>
        <v>1.15784E-3</v>
      </c>
      <c r="G37" s="24" t="s">
        <v>26</v>
      </c>
      <c r="H37" s="24" t="s">
        <v>0</v>
      </c>
      <c r="I37" s="73">
        <f>F37*0.1268</f>
        <v>1.4681411200000001E-4</v>
      </c>
      <c r="J37" s="25">
        <f>I37/F$37</f>
        <v>0.1268</v>
      </c>
      <c r="K37" s="26">
        <f t="shared" si="0"/>
        <v>1.9904299349240786E-4</v>
      </c>
      <c r="L37" s="27">
        <f t="shared" si="1"/>
        <v>199.04299349240785</v>
      </c>
      <c r="M37" s="85"/>
      <c r="N37" s="86"/>
    </row>
    <row r="38" spans="2:14" ht="54.75" customHeight="1" thickBot="1" x14ac:dyDescent="0.2">
      <c r="B38" s="123"/>
      <c r="C38" s="115"/>
      <c r="D38" s="124"/>
      <c r="E38" s="127"/>
      <c r="F38" s="129"/>
      <c r="G38" s="32" t="s">
        <v>19</v>
      </c>
      <c r="H38" s="32" t="s">
        <v>27</v>
      </c>
      <c r="I38" s="75">
        <f>F37*0.8732</f>
        <v>1.011025888E-3</v>
      </c>
      <c r="J38" s="34">
        <f>I38/F$37</f>
        <v>0.87319999999999998</v>
      </c>
      <c r="K38" s="35">
        <f t="shared" si="0"/>
        <v>1.370696702819957E-3</v>
      </c>
      <c r="L38" s="36">
        <f t="shared" si="1"/>
        <v>1370.696702819957</v>
      </c>
      <c r="M38" s="87"/>
      <c r="N38" s="88"/>
    </row>
    <row r="39" spans="2:14" ht="28.5" customHeight="1" x14ac:dyDescent="0.15">
      <c r="B39" s="95">
        <v>10</v>
      </c>
      <c r="C39" s="97" t="s">
        <v>77</v>
      </c>
      <c r="D39" s="99" t="s">
        <v>78</v>
      </c>
      <c r="E39" s="125" t="s">
        <v>79</v>
      </c>
      <c r="F39" s="105">
        <v>9.01E-2</v>
      </c>
      <c r="G39" s="79" t="s">
        <v>80</v>
      </c>
      <c r="H39" s="79" t="s">
        <v>85</v>
      </c>
      <c r="I39" s="73">
        <f>F39*0.965</f>
        <v>8.6946499999999996E-2</v>
      </c>
      <c r="J39" s="25">
        <f>I39/$F$39</f>
        <v>0.96499999999999997</v>
      </c>
      <c r="K39" s="26">
        <f t="shared" ref="K39:K41" si="12">I39/$F$42</f>
        <v>0.11787757592190892</v>
      </c>
      <c r="L39" s="27">
        <f t="shared" ref="L39:L41" si="13">K39*1000000</f>
        <v>117877.57592190892</v>
      </c>
      <c r="M39" s="89"/>
      <c r="N39" s="92"/>
    </row>
    <row r="40" spans="2:14" ht="28.5" customHeight="1" x14ac:dyDescent="0.15">
      <c r="B40" s="122"/>
      <c r="C40" s="98"/>
      <c r="D40" s="98"/>
      <c r="E40" s="126"/>
      <c r="F40" s="128"/>
      <c r="G40" s="78" t="s">
        <v>81</v>
      </c>
      <c r="H40" s="78" t="s">
        <v>86</v>
      </c>
      <c r="I40" s="76">
        <f>F39*0.03</f>
        <v>2.7029999999999997E-3</v>
      </c>
      <c r="J40" s="29">
        <f>I40/$F$39</f>
        <v>2.9999999999999995E-2</v>
      </c>
      <c r="K40" s="40">
        <f t="shared" ref="K40" si="14">I40/$F$42</f>
        <v>3.6645878524945775E-3</v>
      </c>
      <c r="L40" s="41">
        <f t="shared" ref="L40" si="15">K40*1000000</f>
        <v>3664.5878524945774</v>
      </c>
      <c r="M40" s="90"/>
      <c r="N40" s="93"/>
    </row>
    <row r="41" spans="2:14" ht="28.5" customHeight="1" thickBot="1" x14ac:dyDescent="0.2">
      <c r="B41" s="123"/>
      <c r="C41" s="115"/>
      <c r="D41" s="124"/>
      <c r="E41" s="127"/>
      <c r="F41" s="129"/>
      <c r="G41" s="80" t="s">
        <v>40</v>
      </c>
      <c r="H41" s="80" t="s">
        <v>87</v>
      </c>
      <c r="I41" s="75">
        <f>F39*0.005</f>
        <v>4.505E-4</v>
      </c>
      <c r="J41" s="34">
        <f>I41/$F$39</f>
        <v>5.0000000000000001E-3</v>
      </c>
      <c r="K41" s="35">
        <f t="shared" si="12"/>
        <v>6.1076464208242962E-4</v>
      </c>
      <c r="L41" s="36">
        <f t="shared" si="13"/>
        <v>610.76464208242965</v>
      </c>
      <c r="M41" s="91"/>
      <c r="N41" s="94"/>
    </row>
    <row r="42" spans="2:14" ht="15.75" thickBot="1" x14ac:dyDescent="0.25">
      <c r="B42" s="119" t="s">
        <v>7</v>
      </c>
      <c r="C42" s="120"/>
      <c r="D42" s="121"/>
      <c r="E42" s="121"/>
      <c r="F42" s="55">
        <f>SUM(F10:F41)</f>
        <v>0.73759999999999981</v>
      </c>
      <c r="G42" s="56"/>
      <c r="H42" s="57"/>
      <c r="I42" s="58"/>
      <c r="J42" s="57"/>
      <c r="K42" s="59">
        <f>SUM(K10:K41)</f>
        <v>1.0000000000000002</v>
      </c>
      <c r="L42" s="77">
        <f>SUM(L10:L41)</f>
        <v>1000000.0000000002</v>
      </c>
    </row>
    <row r="43" spans="2:14" x14ac:dyDescent="0.15">
      <c r="F43" s="46"/>
      <c r="G43" s="46"/>
    </row>
    <row r="44" spans="2:14" x14ac:dyDescent="0.15">
      <c r="F44" s="60"/>
    </row>
  </sheetData>
  <mergeCells count="74">
    <mergeCell ref="N7:N9"/>
    <mergeCell ref="M16:M17"/>
    <mergeCell ref="M18:M23"/>
    <mergeCell ref="M24:M29"/>
    <mergeCell ref="M30:M36"/>
    <mergeCell ref="N10:N11"/>
    <mergeCell ref="N12:N15"/>
    <mergeCell ref="N16:N17"/>
    <mergeCell ref="N18:N23"/>
    <mergeCell ref="N24:N29"/>
    <mergeCell ref="N30:N36"/>
    <mergeCell ref="M7:M9"/>
    <mergeCell ref="M12:M15"/>
    <mergeCell ref="M10:M11"/>
    <mergeCell ref="B3:D3"/>
    <mergeCell ref="E3:F3"/>
    <mergeCell ref="J3:K3"/>
    <mergeCell ref="B4:D4"/>
    <mergeCell ref="E4:F4"/>
    <mergeCell ref="J4:K4"/>
    <mergeCell ref="J7:J9"/>
    <mergeCell ref="K7:K9"/>
    <mergeCell ref="L7:L9"/>
    <mergeCell ref="B12:B13"/>
    <mergeCell ref="D12:D13"/>
    <mergeCell ref="E12:E13"/>
    <mergeCell ref="F12:F13"/>
    <mergeCell ref="B7:B9"/>
    <mergeCell ref="D7:D9"/>
    <mergeCell ref="E7:E9"/>
    <mergeCell ref="F7:F9"/>
    <mergeCell ref="G7:G9"/>
    <mergeCell ref="H7:H9"/>
    <mergeCell ref="I7:I9"/>
    <mergeCell ref="C7:C9"/>
    <mergeCell ref="C12:C13"/>
    <mergeCell ref="C18:C23"/>
    <mergeCell ref="F39:F41"/>
    <mergeCell ref="B24:B29"/>
    <mergeCell ref="D24:D29"/>
    <mergeCell ref="E24:E29"/>
    <mergeCell ref="F24:F29"/>
    <mergeCell ref="C24:C29"/>
    <mergeCell ref="F30:F36"/>
    <mergeCell ref="B37:B38"/>
    <mergeCell ref="D37:D38"/>
    <mergeCell ref="E37:E38"/>
    <mergeCell ref="F37:F38"/>
    <mergeCell ref="C30:C36"/>
    <mergeCell ref="C37:C38"/>
    <mergeCell ref="B42:E42"/>
    <mergeCell ref="B30:B36"/>
    <mergeCell ref="D30:D36"/>
    <mergeCell ref="E30:E36"/>
    <mergeCell ref="B39:B41"/>
    <mergeCell ref="C39:C41"/>
    <mergeCell ref="D39:D41"/>
    <mergeCell ref="E39:E41"/>
    <mergeCell ref="M39:M41"/>
    <mergeCell ref="N39:N41"/>
    <mergeCell ref="B14:B15"/>
    <mergeCell ref="C14:C15"/>
    <mergeCell ref="D14:D15"/>
    <mergeCell ref="E14:E15"/>
    <mergeCell ref="F14:F15"/>
    <mergeCell ref="F16:F17"/>
    <mergeCell ref="B18:B23"/>
    <mergeCell ref="D18:D23"/>
    <mergeCell ref="E18:E23"/>
    <mergeCell ref="F18:F23"/>
    <mergeCell ref="C16:C17"/>
    <mergeCell ref="B16:B17"/>
    <mergeCell ref="D16:D17"/>
    <mergeCell ref="E16:E17"/>
  </mergeCells>
  <phoneticPr fontId="4" type="noConversion"/>
  <conditionalFormatting sqref="G25:G28">
    <cfRule type="cellIs" dxfId="0" priority="2" stopIfTrue="1" operator="equal">
      <formula>#REF!</formula>
    </cfRule>
  </conditionalFormatting>
  <pageMargins left="0.75" right="0.75" top="1" bottom="1" header="0.5" footer="0.5"/>
  <pageSetup paperSize="9" scale="8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37" r:id="rId4">
          <objectPr defaultSize="0" autoPict="0" r:id="rId5">
            <anchor moveWithCells="1">
              <from>
                <xdr:col>13</xdr:col>
                <xdr:colOff>57150</xdr:colOff>
                <xdr:row>11</xdr:row>
                <xdr:rowOff>57150</xdr:rowOff>
              </from>
              <to>
                <xdr:col>13</xdr:col>
                <xdr:colOff>895350</xdr:colOff>
                <xdr:row>14</xdr:row>
                <xdr:rowOff>76200</xdr:rowOff>
              </to>
            </anchor>
          </objectPr>
        </oleObject>
      </mc:Choice>
      <mc:Fallback>
        <oleObject progId="Acrobat Document" dvAspect="DVASPECT_ICON" shapeId="1037" r:id="rId4"/>
      </mc:Fallback>
    </mc:AlternateContent>
    <mc:AlternateContent xmlns:mc="http://schemas.openxmlformats.org/markup-compatibility/2006">
      <mc:Choice Requires="x14">
        <oleObject progId="Acrobat Document" dvAspect="DVASPECT_ICON" shapeId="1038" r:id="rId6">
          <objectPr defaultSize="0" autoPict="0" r:id="rId7">
            <anchor moveWithCells="1">
              <from>
                <xdr:col>13</xdr:col>
                <xdr:colOff>66675</xdr:colOff>
                <xdr:row>15</xdr:row>
                <xdr:rowOff>95250</xdr:rowOff>
              </from>
              <to>
                <xdr:col>13</xdr:col>
                <xdr:colOff>876300</xdr:colOff>
                <xdr:row>16</xdr:row>
                <xdr:rowOff>238125</xdr:rowOff>
              </to>
            </anchor>
          </objectPr>
        </oleObject>
      </mc:Choice>
      <mc:Fallback>
        <oleObject progId="Acrobat Document" dvAspect="DVASPECT_ICON" shapeId="1038" r:id="rId6"/>
      </mc:Fallback>
    </mc:AlternateContent>
    <mc:AlternateContent xmlns:mc="http://schemas.openxmlformats.org/markup-compatibility/2006">
      <mc:Choice Requires="x14">
        <oleObject progId="Acrobat Document" dvAspect="DVASPECT_ICON" shapeId="1039" r:id="rId8">
          <objectPr defaultSize="0" autoPict="0" r:id="rId9">
            <anchor moveWithCells="1">
              <from>
                <xdr:col>13</xdr:col>
                <xdr:colOff>76200</xdr:colOff>
                <xdr:row>18</xdr:row>
                <xdr:rowOff>57150</xdr:rowOff>
              </from>
              <to>
                <xdr:col>13</xdr:col>
                <xdr:colOff>885825</xdr:colOff>
                <xdr:row>21</xdr:row>
                <xdr:rowOff>85725</xdr:rowOff>
              </to>
            </anchor>
          </objectPr>
        </oleObject>
      </mc:Choice>
      <mc:Fallback>
        <oleObject progId="Acrobat Document" dvAspect="DVASPECT_ICON" shapeId="1039" r:id="rId8"/>
      </mc:Fallback>
    </mc:AlternateContent>
    <mc:AlternateContent xmlns:mc="http://schemas.openxmlformats.org/markup-compatibility/2006">
      <mc:Choice Requires="x14">
        <oleObject progId="Acrobat Document" dvAspect="DVASPECT_ICON" shapeId="1042" r:id="rId10">
          <objectPr defaultSize="0" autoPict="0" r:id="rId11">
            <anchor moveWithCells="1">
              <from>
                <xdr:col>13</xdr:col>
                <xdr:colOff>104775</xdr:colOff>
                <xdr:row>36</xdr:row>
                <xdr:rowOff>85725</xdr:rowOff>
              </from>
              <to>
                <xdr:col>13</xdr:col>
                <xdr:colOff>828675</xdr:colOff>
                <xdr:row>36</xdr:row>
                <xdr:rowOff>628650</xdr:rowOff>
              </to>
            </anchor>
          </objectPr>
        </oleObject>
      </mc:Choice>
      <mc:Fallback>
        <oleObject progId="Acrobat Document" dvAspect="DVASPECT_ICON" shapeId="1042" r:id="rId10"/>
      </mc:Fallback>
    </mc:AlternateContent>
    <mc:AlternateContent xmlns:mc="http://schemas.openxmlformats.org/markup-compatibility/2006">
      <mc:Choice Requires="x14">
        <oleObject progId="Acrobat Document" dvAspect="DVASPECT_ICON" shapeId="1044" r:id="rId12">
          <objectPr defaultSize="0" autoPict="0" r:id="rId13">
            <anchor moveWithCells="1">
              <from>
                <xdr:col>13</xdr:col>
                <xdr:colOff>66675</xdr:colOff>
                <xdr:row>38</xdr:row>
                <xdr:rowOff>200025</xdr:rowOff>
              </from>
              <to>
                <xdr:col>13</xdr:col>
                <xdr:colOff>914400</xdr:colOff>
                <xdr:row>40</xdr:row>
                <xdr:rowOff>104775</xdr:rowOff>
              </to>
            </anchor>
          </objectPr>
        </oleObject>
      </mc:Choice>
      <mc:Fallback>
        <oleObject progId="Acrobat Document" dvAspect="DVASPECT_ICON" shapeId="1044" r:id="rId12"/>
      </mc:Fallback>
    </mc:AlternateContent>
    <mc:AlternateContent xmlns:mc="http://schemas.openxmlformats.org/markup-compatibility/2006">
      <mc:Choice Requires="x14">
        <oleObject progId="Acrobat Document" dvAspect="DVASPECT_ICON" shapeId="1080" r:id="rId14">
          <objectPr defaultSize="0" autoPict="0" r:id="rId15">
            <anchor moveWithCells="1">
              <from>
                <xdr:col>13</xdr:col>
                <xdr:colOff>85725</xdr:colOff>
                <xdr:row>31</xdr:row>
                <xdr:rowOff>57150</xdr:rowOff>
              </from>
              <to>
                <xdr:col>13</xdr:col>
                <xdr:colOff>838200</xdr:colOff>
                <xdr:row>34</xdr:row>
                <xdr:rowOff>19050</xdr:rowOff>
              </to>
            </anchor>
          </objectPr>
        </oleObject>
      </mc:Choice>
      <mc:Fallback>
        <oleObject progId="Acrobat Document" dvAspect="DVASPECT_ICON" shapeId="1080" r:id="rId14"/>
      </mc:Fallback>
    </mc:AlternateContent>
    <mc:AlternateContent xmlns:mc="http://schemas.openxmlformats.org/markup-compatibility/2006">
      <mc:Choice Requires="x14">
        <oleObject progId="Acrobat Document" dvAspect="DVASPECT_ICON" shapeId="1083" r:id="rId16">
          <objectPr defaultSize="0" autoPict="0" r:id="rId17">
            <anchor moveWithCells="1">
              <from>
                <xdr:col>13</xdr:col>
                <xdr:colOff>85725</xdr:colOff>
                <xdr:row>24</xdr:row>
                <xdr:rowOff>66675</xdr:rowOff>
              </from>
              <to>
                <xdr:col>13</xdr:col>
                <xdr:colOff>885825</xdr:colOff>
                <xdr:row>27</xdr:row>
                <xdr:rowOff>85725</xdr:rowOff>
              </to>
            </anchor>
          </objectPr>
        </oleObject>
      </mc:Choice>
      <mc:Fallback>
        <oleObject progId="Acrobat Document" dvAspect="DVASPECT_ICON" shapeId="1083" r:id="rId16"/>
      </mc:Fallback>
    </mc:AlternateContent>
    <mc:AlternateContent xmlns:mc="http://schemas.openxmlformats.org/markup-compatibility/2006">
      <mc:Choice Requires="x14">
        <oleObject progId="Acrobat Document" dvAspect="DVASPECT_ICON" shapeId="1090" r:id="rId18">
          <objectPr defaultSize="0" autoPict="0" r:id="rId19">
            <anchor moveWithCells="1">
              <from>
                <xdr:col>13</xdr:col>
                <xdr:colOff>104775</xdr:colOff>
                <xdr:row>37</xdr:row>
                <xdr:rowOff>66675</xdr:rowOff>
              </from>
              <to>
                <xdr:col>13</xdr:col>
                <xdr:colOff>847725</xdr:colOff>
                <xdr:row>37</xdr:row>
                <xdr:rowOff>619125</xdr:rowOff>
              </to>
            </anchor>
          </objectPr>
        </oleObject>
      </mc:Choice>
      <mc:Fallback>
        <oleObject progId="Acrobat Document" dvAspect="DVASPECT_ICON" shapeId="1090" r:id="rId18"/>
      </mc:Fallback>
    </mc:AlternateContent>
    <mc:AlternateContent xmlns:mc="http://schemas.openxmlformats.org/markup-compatibility/2006">
      <mc:Choice Requires="x14">
        <oleObject progId="포장기 셸 개체" dvAspect="DVASPECT_ICON" shapeId="1095" r:id="rId20">
          <objectPr defaultSize="0" autoPict="0" r:id="rId21">
            <anchor moveWithCells="1">
              <from>
                <xdr:col>12</xdr:col>
                <xdr:colOff>123825</xdr:colOff>
                <xdr:row>11</xdr:row>
                <xdr:rowOff>76200</xdr:rowOff>
              </from>
              <to>
                <xdr:col>12</xdr:col>
                <xdr:colOff>962025</xdr:colOff>
                <xdr:row>14</xdr:row>
                <xdr:rowOff>95250</xdr:rowOff>
              </to>
            </anchor>
          </objectPr>
        </oleObject>
      </mc:Choice>
      <mc:Fallback>
        <oleObject progId="포장기 셸 개체" dvAspect="DVASPECT_ICON" shapeId="1095" r:id="rId20"/>
      </mc:Fallback>
    </mc:AlternateContent>
    <mc:AlternateContent xmlns:mc="http://schemas.openxmlformats.org/markup-compatibility/2006">
      <mc:Choice Requires="x14">
        <oleObject progId="Acrobat Document" dvAspect="DVASPECT_ICON" shapeId="1096" r:id="rId22">
          <objectPr defaultSize="0" autoPict="0" r:id="rId23">
            <anchor moveWithCells="1">
              <from>
                <xdr:col>12</xdr:col>
                <xdr:colOff>171450</xdr:colOff>
                <xdr:row>15</xdr:row>
                <xdr:rowOff>142875</xdr:rowOff>
              </from>
              <to>
                <xdr:col>12</xdr:col>
                <xdr:colOff>952500</xdr:colOff>
                <xdr:row>16</xdr:row>
                <xdr:rowOff>209550</xdr:rowOff>
              </to>
            </anchor>
          </objectPr>
        </oleObject>
      </mc:Choice>
      <mc:Fallback>
        <oleObject progId="Acrobat Document" dvAspect="DVASPECT_ICON" shapeId="1096" r:id="rId22"/>
      </mc:Fallback>
    </mc:AlternateContent>
    <mc:AlternateContent xmlns:mc="http://schemas.openxmlformats.org/markup-compatibility/2006">
      <mc:Choice Requires="x14">
        <oleObject progId="Acrobat Document" dvAspect="DVASPECT_ICON" shapeId="1097" r:id="rId24">
          <objectPr defaultSize="0" autoPict="0" r:id="rId25">
            <anchor moveWithCells="1">
              <from>
                <xdr:col>12</xdr:col>
                <xdr:colOff>171450</xdr:colOff>
                <xdr:row>18</xdr:row>
                <xdr:rowOff>85725</xdr:rowOff>
              </from>
              <to>
                <xdr:col>12</xdr:col>
                <xdr:colOff>952500</xdr:colOff>
                <xdr:row>21</xdr:row>
                <xdr:rowOff>66675</xdr:rowOff>
              </to>
            </anchor>
          </objectPr>
        </oleObject>
      </mc:Choice>
      <mc:Fallback>
        <oleObject progId="Acrobat Document" dvAspect="DVASPECT_ICON" shapeId="1097" r:id="rId24"/>
      </mc:Fallback>
    </mc:AlternateContent>
    <mc:AlternateContent xmlns:mc="http://schemas.openxmlformats.org/markup-compatibility/2006">
      <mc:Choice Requires="x14">
        <oleObject progId="포장기 셸 개체" dvAspect="DVASPECT_ICON" shapeId="1098" r:id="rId26">
          <objectPr defaultSize="0" autoPict="0" r:id="rId27">
            <anchor moveWithCells="1">
              <from>
                <xdr:col>12</xdr:col>
                <xdr:colOff>200025</xdr:colOff>
                <xdr:row>24</xdr:row>
                <xdr:rowOff>95250</xdr:rowOff>
              </from>
              <to>
                <xdr:col>12</xdr:col>
                <xdr:colOff>962025</xdr:colOff>
                <xdr:row>27</xdr:row>
                <xdr:rowOff>114300</xdr:rowOff>
              </to>
            </anchor>
          </objectPr>
        </oleObject>
      </mc:Choice>
      <mc:Fallback>
        <oleObject progId="포장기 셸 개체" dvAspect="DVASPECT_ICON" shapeId="1098" r:id="rId26"/>
      </mc:Fallback>
    </mc:AlternateContent>
    <mc:AlternateContent xmlns:mc="http://schemas.openxmlformats.org/markup-compatibility/2006">
      <mc:Choice Requires="x14">
        <oleObject progId="포장기 셸 개체" dvAspect="DVASPECT_ICON" shapeId="1099" r:id="rId28">
          <objectPr defaultSize="0" autoPict="0" r:id="rId29">
            <anchor moveWithCells="1">
              <from>
                <xdr:col>12</xdr:col>
                <xdr:colOff>161925</xdr:colOff>
                <xdr:row>31</xdr:row>
                <xdr:rowOff>38100</xdr:rowOff>
              </from>
              <to>
                <xdr:col>12</xdr:col>
                <xdr:colOff>952500</xdr:colOff>
                <xdr:row>34</xdr:row>
                <xdr:rowOff>38100</xdr:rowOff>
              </to>
            </anchor>
          </objectPr>
        </oleObject>
      </mc:Choice>
      <mc:Fallback>
        <oleObject progId="포장기 셸 개체" dvAspect="DVASPECT_ICON" shapeId="1099" r:id="rId28"/>
      </mc:Fallback>
    </mc:AlternateContent>
    <mc:AlternateContent xmlns:mc="http://schemas.openxmlformats.org/markup-compatibility/2006">
      <mc:Choice Requires="x14">
        <oleObject progId="Acrobat Document" dvAspect="DVASPECT_ICON" shapeId="1100" r:id="rId30">
          <objectPr defaultSize="0" autoPict="0" r:id="rId31">
            <anchor moveWithCells="1">
              <from>
                <xdr:col>12</xdr:col>
                <xdr:colOff>123825</xdr:colOff>
                <xdr:row>37</xdr:row>
                <xdr:rowOff>95250</xdr:rowOff>
              </from>
              <to>
                <xdr:col>12</xdr:col>
                <xdr:colOff>895350</xdr:colOff>
                <xdr:row>37</xdr:row>
                <xdr:rowOff>619125</xdr:rowOff>
              </to>
            </anchor>
          </objectPr>
        </oleObject>
      </mc:Choice>
      <mc:Fallback>
        <oleObject progId="Acrobat Document" dvAspect="DVASPECT_ICON" shapeId="1100" r:id="rId30"/>
      </mc:Fallback>
    </mc:AlternateContent>
    <mc:AlternateContent xmlns:mc="http://schemas.openxmlformats.org/markup-compatibility/2006">
      <mc:Choice Requires="x14">
        <oleObject progId="Acrobat Document" dvAspect="DVASPECT_ICON" shapeId="1101" r:id="rId32">
          <objectPr defaultSize="0" autoPict="0" r:id="rId33">
            <anchor moveWithCells="1">
              <from>
                <xdr:col>12</xdr:col>
                <xdr:colOff>152400</xdr:colOff>
                <xdr:row>36</xdr:row>
                <xdr:rowOff>76200</xdr:rowOff>
              </from>
              <to>
                <xdr:col>12</xdr:col>
                <xdr:colOff>914400</xdr:colOff>
                <xdr:row>36</xdr:row>
                <xdr:rowOff>628650</xdr:rowOff>
              </to>
            </anchor>
          </objectPr>
        </oleObject>
      </mc:Choice>
      <mc:Fallback>
        <oleObject progId="Acrobat Document" dvAspect="DVASPECT_ICON" shapeId="1101" r:id="rId32"/>
      </mc:Fallback>
    </mc:AlternateContent>
    <mc:AlternateContent xmlns:mc="http://schemas.openxmlformats.org/markup-compatibility/2006">
      <mc:Choice Requires="x14">
        <oleObject progId="포장기 셸 개체" dvAspect="DVASPECT_ICON" shapeId="1102" r:id="rId34">
          <objectPr defaultSize="0" autoPict="0" r:id="rId35">
            <anchor moveWithCells="1">
              <from>
                <xdr:col>12</xdr:col>
                <xdr:colOff>114300</xdr:colOff>
                <xdr:row>38</xdr:row>
                <xdr:rowOff>200025</xdr:rowOff>
              </from>
              <to>
                <xdr:col>12</xdr:col>
                <xdr:colOff>876300</xdr:colOff>
                <xdr:row>40</xdr:row>
                <xdr:rowOff>114300</xdr:rowOff>
              </to>
            </anchor>
          </objectPr>
        </oleObject>
      </mc:Choice>
      <mc:Fallback>
        <oleObject progId="포장기 셸 개체" dvAspect="DVASPECT_ICON" shapeId="1102" r:id="rId3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XS1-L02A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hungry</dc:creator>
  <cp:lastModifiedBy>JYSON</cp:lastModifiedBy>
  <dcterms:created xsi:type="dcterms:W3CDTF">2009-10-26T23:12:38Z</dcterms:created>
  <dcterms:modified xsi:type="dcterms:W3CDTF">2020-03-24T05:00:32Z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Author">
    <vt:lpwstr>Sunny Suen</vt:lpwstr>
  </property>
  <property pid="3" fmtid="{D5CDD505-2E9C-101B-9397-08002B2CF9AE}" name="CogniDox_Issuer">
    <vt:lpwstr>Sunny Suen (sunny)</vt:lpwstr>
  </property>
  <property pid="4" fmtid="{D5CDD505-2E9C-101B-9397-08002B2CF9AE}" name="CogniDox_IssueDate">
    <vt:lpwstr>2020-03-27</vt:lpwstr>
  </property>
  <property pid="6" fmtid="{D5CDD505-2E9C-101B-9397-08002B2CF9AE}" name="CogniDox_Partnum">
    <vt:lpwstr>XM-003630-UN</vt:lpwstr>
  </property>
  <property pid="7" fmtid="{D5CDD505-2E9C-101B-9397-08002B2CF9AE}" name="CogniDox_Version">
    <vt:lpwstr>9</vt:lpwstr>
  </property>
  <property pid="8" fmtid="{D5CDD505-2E9C-101B-9397-08002B2CF9AE}" name="CogniDoxKey_Value">
    <vt:lpwstr>6X6HdJ909T9Oz4xGI8k7NLb0ECQ</vt:lpwstr>
  </property>
  <property pid="10" fmtid="{D5CDD505-2E9C-101B-9397-08002B2CF9AE}" name="CogniDox_Title">
    <vt:lpwstr>FB324 L-Series Chemical Analysis/RoHS/MSDS data reports spreadsheet</vt:lpwstr>
  </property>
  <property pid="11" fmtid="{D5CDD505-2E9C-101B-9397-08002B2CF9AE}" name="CogniDox_IssuerName">
    <vt:lpwstr>Sunny Suen</vt:lpwstr>
  </property>
  <property pid="12" fmtid="{D5CDD505-2E9C-101B-9397-08002B2CF9AE}" name="CogniDox_VersionType">
    <vt:lpwstr>Issue</vt:lpwstr>
  </property>
  <property pid="13" fmtid="{D5CDD505-2E9C-101B-9397-08002B2CF9AE}" name="CogniDox_Meta_Auto-update">
    <vt:bool>true</vt:bool>
  </property>
  <property pid="14" fmtid="{D5CDD505-2E9C-101B-9397-08002B2CF9AE}" name="CogniDox_Meta_Published URL">
    <vt:lpwstr>/published/</vt:lpwstr>
  </property>
</Properties>
</file>