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codeName="ThisWorkbook" defaultThemeVersion="124226"/>
  <bookViews>
    <workbookView xWindow="11640" yWindow="1125" windowWidth="16965" windowHeight="12540" tabRatio="681"/>
  </bookViews>
  <sheets>
    <sheet name="XS1-OUF2" sheetId="8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</workbook>
</file>

<file path=xl/calcChain.xml><?xml version="1.0" encoding="utf-8"?>
<calcChain xmlns="http://schemas.openxmlformats.org/spreadsheetml/2006/main">
  <c r="I17" i="8" l="1"/>
  <c r="I18" i="8"/>
  <c r="I19" i="8"/>
  <c r="I16" i="8"/>
  <c r="I38" i="8" l="1"/>
  <c r="I39" i="8"/>
  <c r="I40" i="8"/>
  <c r="I41" i="8"/>
  <c r="I42" i="8"/>
  <c r="I43" i="8"/>
  <c r="I37" i="8"/>
  <c r="I21" i="8" l="1"/>
  <c r="I20" i="8"/>
  <c r="J21" i="8" l="1"/>
  <c r="J20" i="8"/>
  <c r="I28" i="8" l="1"/>
  <c r="I44" i="8"/>
  <c r="F46" i="8" l="1"/>
  <c r="E4" i="8" l="1"/>
  <c r="K16" i="8"/>
  <c r="L16" i="8" s="1"/>
  <c r="K17" i="8"/>
  <c r="L17" i="8" s="1"/>
  <c r="K18" i="8"/>
  <c r="L18" i="8" s="1"/>
  <c r="K19" i="8"/>
  <c r="L19" i="8" s="1"/>
  <c r="K20" i="8"/>
  <c r="K21" i="8"/>
  <c r="I12" i="8" l="1"/>
  <c r="I11" i="8"/>
  <c r="J11" i="8" s="1"/>
  <c r="I13" i="8"/>
  <c r="J13" i="8" s="1"/>
  <c r="I30" i="8" l="1"/>
  <c r="J30" i="8" s="1"/>
  <c r="I29" i="8"/>
  <c r="J29" i="8" s="1"/>
  <c r="J28" i="8"/>
  <c r="J44" i="8" l="1"/>
  <c r="I36" i="8" l="1"/>
  <c r="I34" i="8"/>
  <c r="I33" i="8"/>
  <c r="J33" i="8" s="1"/>
  <c r="I31" i="8"/>
  <c r="J31" i="8" l="1"/>
  <c r="K31" i="8"/>
  <c r="J12" i="8"/>
  <c r="I10" i="8"/>
  <c r="J10" i="8" s="1"/>
  <c r="I15" i="8" l="1"/>
  <c r="J15" i="8" s="1"/>
  <c r="I14" i="8"/>
  <c r="J14" i="8" s="1"/>
  <c r="I27" i="8" l="1"/>
  <c r="J27" i="8" s="1"/>
  <c r="I26" i="8"/>
  <c r="J26" i="8" s="1"/>
  <c r="I25" i="8"/>
  <c r="J25" i="8" s="1"/>
  <c r="I24" i="8"/>
  <c r="J24" i="8" s="1"/>
  <c r="I23" i="8"/>
  <c r="J23" i="8" s="1"/>
  <c r="I22" i="8"/>
  <c r="J22" i="8" s="1"/>
  <c r="I35" i="8" l="1"/>
  <c r="I32" i="8"/>
  <c r="J34" i="8" l="1"/>
  <c r="I45" i="8"/>
  <c r="J45" i="8" s="1"/>
  <c r="I9" i="8" l="1"/>
  <c r="J9" i="8" s="1"/>
  <c r="K10" i="8" l="1"/>
  <c r="L10" i="8" s="1"/>
  <c r="K9" i="8"/>
  <c r="K28" i="8"/>
  <c r="L28" i="8" s="1"/>
  <c r="K40" i="8"/>
  <c r="L40" i="8" s="1"/>
  <c r="K27" i="8"/>
  <c r="L27" i="8" s="1"/>
  <c r="K29" i="8"/>
  <c r="L29" i="8" s="1"/>
  <c r="K30" i="8"/>
  <c r="L30" i="8" s="1"/>
  <c r="K33" i="8"/>
  <c r="L33" i="8" s="1"/>
  <c r="K24" i="8"/>
  <c r="L24" i="8" s="1"/>
  <c r="K13" i="8"/>
  <c r="L13" i="8" s="1"/>
  <c r="K12" i="8"/>
  <c r="L12" i="8" s="1"/>
  <c r="K34" i="8"/>
  <c r="L34" i="8" s="1"/>
  <c r="L20" i="8"/>
  <c r="K22" i="8"/>
  <c r="L22" i="8" s="1"/>
  <c r="K26" i="8"/>
  <c r="L26" i="8" s="1"/>
  <c r="K11" i="8"/>
  <c r="K15" i="8"/>
  <c r="L15" i="8" s="1"/>
  <c r="K14" i="8"/>
  <c r="L14" i="8" s="1"/>
  <c r="L21" i="8"/>
  <c r="K23" i="8"/>
  <c r="L23" i="8" s="1"/>
  <c r="K25" i="8"/>
  <c r="L25" i="8" s="1"/>
  <c r="J32" i="8"/>
  <c r="J35" i="8"/>
  <c r="J36" i="8"/>
  <c r="K38" i="8"/>
  <c r="L38" i="8" s="1"/>
  <c r="K42" i="8"/>
  <c r="L42" i="8" s="1"/>
  <c r="K37" i="8"/>
  <c r="L37" i="8" s="1"/>
  <c r="K39" i="8"/>
  <c r="L39" i="8" s="1"/>
  <c r="K41" i="8"/>
  <c r="L41" i="8" s="1"/>
  <c r="K43" i="8"/>
  <c r="L43" i="8" s="1"/>
  <c r="K44" i="8"/>
  <c r="L44" i="8" s="1"/>
  <c r="K45" i="8"/>
  <c r="L45" i="8" s="1"/>
  <c r="L31" i="8"/>
  <c r="K32" i="8"/>
  <c r="L32" i="8" s="1"/>
  <c r="K35" i="8"/>
  <c r="L35" i="8" s="1"/>
  <c r="K36" i="8"/>
  <c r="L36" i="8" s="1"/>
  <c r="K46" i="8" l="1"/>
  <c r="L9" i="8"/>
  <c r="L11" i="8"/>
  <c r="L46" i="8" l="1"/>
</calcChain>
</file>

<file path=xl/sharedStrings.xml><?xml version="1.0" encoding="utf-8"?>
<sst xmlns="http://schemas.openxmlformats.org/spreadsheetml/2006/main" count="133" uniqueCount="121">
  <si>
    <t>7440-02-0</t>
    <phoneticPr fontId="5" type="noConversion"/>
  </si>
  <si>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</si>
  <si>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</si>
  <si>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</si>
  <si>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</si>
  <si>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</si>
  <si>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</si>
  <si>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</si>
  <si>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</si>
  <si>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</si>
  <si>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</si>
  <si>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</si>
  <si>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</si>
  <si>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</si>
  <si>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</si>
  <si>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</si>
  <si>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</si>
  <si>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</si>
  <si>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Gold(Au)</t>
    <phoneticPr fontId="6" type="noConversion"/>
  </si>
  <si>
    <t>Mold compound</t>
    <phoneticPr fontId="5" type="noConversion"/>
  </si>
  <si>
    <t>Trade secret</t>
    <phoneticPr fontId="6" type="noConversion"/>
  </si>
  <si>
    <t>Substrate (Laminate)</t>
    <phoneticPr fontId="6" type="noConversion"/>
  </si>
  <si>
    <t>Substrate (Plating)</t>
    <phoneticPr fontId="5" type="noConversion"/>
  </si>
  <si>
    <t>Nickel(Ni)</t>
    <phoneticPr fontId="5" type="noConversion"/>
  </si>
  <si>
    <t>7440-57-5</t>
    <phoneticPr fontId="5" type="noConversion"/>
  </si>
  <si>
    <t>Inorganic Filler</t>
    <phoneticPr fontId="5" type="noConversion"/>
  </si>
  <si>
    <t>65997-17-3</t>
    <phoneticPr fontId="5" type="noConversion"/>
  </si>
  <si>
    <t>7727-43-7</t>
  </si>
  <si>
    <t>7631-86-9</t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</si>
  <si>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</si>
  <si>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</si>
  <si>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</si>
  <si>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Taiyo ink</t>
    <phoneticPr fontId="5" type="noConversion"/>
  </si>
  <si>
    <t>Copper(Cu)</t>
    <phoneticPr fontId="5" type="noConversion"/>
  </si>
  <si>
    <t>Heat Resistant Resin</t>
    <phoneticPr fontId="5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</si>
  <si>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</si>
  <si>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</si>
  <si>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</si>
  <si>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</si>
  <si>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</si>
  <si>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Trade secret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</si>
  <si>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</si>
  <si>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</si>
  <si>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</si>
  <si>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</si>
  <si>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</si>
  <si>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</si>
  <si>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Trade secret</t>
    <phoneticPr fontId="5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</si>
  <si>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</si>
  <si>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</si>
  <si>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</si>
  <si>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</si>
  <si>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1st Die</t>
    <phoneticPr fontId="5" type="noConversion"/>
  </si>
  <si>
    <t>2nd Die</t>
    <phoneticPr fontId="5" type="noConversion"/>
  </si>
  <si>
    <t>2100A</t>
    <phoneticPr fontId="6" type="noConversion"/>
  </si>
  <si>
    <t>Epoxy resin</t>
    <phoneticPr fontId="5" type="noConversion"/>
  </si>
  <si>
    <t>Acrylic resin</t>
    <phoneticPr fontId="5" type="noConversion"/>
  </si>
  <si>
    <t>Doosan</t>
    <phoneticPr fontId="5" type="noConversion"/>
  </si>
  <si>
    <t>DS7409HGB</t>
    <phoneticPr fontId="5" type="noConversion"/>
  </si>
  <si>
    <t>Glass cloth</t>
    <phoneticPr fontId="5" type="noConversion"/>
  </si>
  <si>
    <t>Epoxy</t>
    <phoneticPr fontId="5" type="noConversion"/>
  </si>
  <si>
    <t>Flame Resistant Epoxy Resin</t>
    <phoneticPr fontId="5" type="noConversion"/>
  </si>
  <si>
    <t>7328-97-4</t>
    <phoneticPr fontId="5" type="noConversion"/>
  </si>
  <si>
    <t>223769-10-6</t>
    <phoneticPr fontId="5" type="noConversion"/>
  </si>
  <si>
    <t>12654-97-6</t>
    <phoneticPr fontId="5" type="noConversion"/>
  </si>
  <si>
    <t>7631-86-9</t>
    <phoneticPr fontId="5" type="noConversion"/>
  </si>
  <si>
    <t>XMOS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</si>
  <si>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</si>
  <si>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</si>
  <si>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</si>
  <si>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Silver(Ag)</t>
    <phoneticPr fontId="5" type="noConversion"/>
  </si>
  <si>
    <t>Copper(Cu)</t>
    <phoneticPr fontId="5" type="noConversion"/>
  </si>
  <si>
    <t>Tin(Sn)</t>
    <phoneticPr fontId="5" type="noConversion"/>
  </si>
  <si>
    <t>7440-31-5</t>
  </si>
  <si>
    <t>7440-22-4</t>
  </si>
  <si>
    <t>7440-57-5</t>
  </si>
  <si>
    <t>Trade secret</t>
  </si>
  <si>
    <t>ICP Data</t>
  </si>
  <si>
    <t>MSDS</t>
  </si>
  <si>
    <t>7440-50-8</t>
    <phoneticPr fontId="5" type="noConversion"/>
  </si>
  <si>
    <t>Bonding Wire</t>
    <phoneticPr fontId="5" type="noConversion"/>
  </si>
  <si>
    <t>PKG TYPE</t>
    <phoneticPr fontId="6" type="noConversion"/>
  </si>
  <si>
    <t>FBGA 10X10 236B</t>
    <phoneticPr fontId="5" type="noConversion"/>
  </si>
  <si>
    <t>Date</t>
    <phoneticPr fontId="7" type="noConversion"/>
  </si>
  <si>
    <t>Total amount [gram]</t>
    <phoneticPr fontId="6" type="noConversion"/>
  </si>
  <si>
    <t>Yes</t>
    <phoneticPr fontId="5" type="noConversion"/>
  </si>
  <si>
    <t>Customer</t>
    <phoneticPr fontId="7" type="noConversion"/>
  </si>
  <si>
    <t>XMOS</t>
    <phoneticPr fontId="7" type="noConversion"/>
  </si>
  <si>
    <t xml:space="preserve"> 1st Epoxy</t>
    <phoneticPr fontId="6" type="noConversion"/>
  </si>
  <si>
    <t>INNOX</t>
    <phoneticPr fontId="5" type="noConversion"/>
  </si>
  <si>
    <t>2nd Epoxy</t>
    <phoneticPr fontId="5" type="noConversion"/>
  </si>
  <si>
    <t>Acryl copolymer</t>
  </si>
  <si>
    <t>Epoxy</t>
  </si>
  <si>
    <t xml:space="preserve">Hardner </t>
  </si>
  <si>
    <t>Silica</t>
  </si>
  <si>
    <t>Trade Secret</t>
  </si>
  <si>
    <t>29690-82-2</t>
  </si>
  <si>
    <t>Substrate (Solder mask)</t>
    <phoneticPr fontId="6" type="noConversion"/>
  </si>
  <si>
    <t>Talc containing no asbestiform fibers</t>
  </si>
  <si>
    <t>Morpholine derivative</t>
  </si>
  <si>
    <t>Barium Sulfate</t>
  </si>
  <si>
    <t>Silica, amorphous</t>
  </si>
  <si>
    <t>Dipropylene glycol monomethyl ether</t>
  </si>
  <si>
    <t>Epoxy resin</t>
  </si>
  <si>
    <t xml:space="preserve">14807-96-6 </t>
  </si>
  <si>
    <t xml:space="preserve">34590-94-8 </t>
  </si>
  <si>
    <t>85954-11-6</t>
  </si>
  <si>
    <t>Nanya</t>
    <phoneticPr fontId="5" type="noConversion"/>
  </si>
  <si>
    <t>XS1-OUF2-FB236</t>
    <phoneticPr fontId="5" type="noConversion"/>
  </si>
  <si>
    <t>0.30mm 
SAC305</t>
    <phoneticPr fontId="5" type="noConversion"/>
  </si>
  <si>
    <t>Gold(Au)</t>
    <phoneticPr fontId="4" type="noConversion"/>
  </si>
  <si>
    <t>Others</t>
    <phoneticPr fontId="5" type="noConversion"/>
  </si>
  <si>
    <t>-</t>
    <phoneticPr fontId="5" type="noConversion"/>
  </si>
  <si>
    <t>-</t>
    <phoneticPr fontId="5" type="noConversion"/>
  </si>
  <si>
    <t>-</t>
    <phoneticPr fontId="5" type="noConversion"/>
  </si>
  <si>
    <t>LT Metal</t>
    <phoneticPr fontId="5" type="noConversion"/>
  </si>
  <si>
    <t>WL0020-05A</t>
    <phoneticPr fontId="5" type="noConversion"/>
  </si>
  <si>
    <t>0.8mil HA6 wire</t>
    <phoneticPr fontId="5" type="noConversion"/>
  </si>
  <si>
    <t>Ni+Au plating</t>
    <phoneticPr fontId="5" type="noConversion"/>
  </si>
  <si>
    <t>PSR4000-AUS308</t>
    <phoneticPr fontId="6" type="noConversion"/>
  </si>
  <si>
    <t>2021.06.25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</si>
</sst>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176" formatCode="0.0000_ "/>
    <numFmt numFmtId="177" formatCode="0.00000_);[Red]\(0.00000\)"/>
    <numFmt numFmtId="178" formatCode="0.00000"/>
    <numFmt numFmtId="179" formatCode="0.00000_ "/>
    <numFmt numFmtId="180" formatCode="0.0000"/>
    <numFmt numFmtId="181" formatCode="0.0000_);[Red]\(0.0000\)"/>
    <numFmt numFmtId="182" formatCode="0_ "/>
  </numFmts>
  <fonts count="18" x14ac:knownFonts="1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66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77" fontId="10" fillId="2" borderId="0" xfId="2" applyNumberFormat="1" applyFont="1" applyFill="1">
      <alignment vertical="center"/>
    </xf>
    <xf numFmtId="0" fontId="11" fillId="0" borderId="0" xfId="2" applyFont="1" applyFill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6" xfId="2" applyFont="1" applyFill="1" applyBorder="1" applyAlignment="1">
      <alignment horizontal="center" vertical="center"/>
    </xf>
    <xf numFmtId="177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9" xfId="2" applyFont="1" applyFill="1" applyBorder="1" applyAlignment="1">
      <alignment horizontal="center" vertical="center"/>
    </xf>
    <xf numFmtId="177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0" fontId="10" fillId="0" borderId="23" xfId="2" applyFont="1" applyFill="1" applyBorder="1" applyAlignment="1">
      <alignment horizontal="center" vertical="center" wrapText="1"/>
    </xf>
    <xf numFmtId="0" fontId="10" fillId="0" borderId="28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10" fontId="10" fillId="0" borderId="10" xfId="2" applyNumberFormat="1" applyFont="1" applyFill="1" applyBorder="1" applyAlignment="1">
      <alignment horizontal="center" vertical="center" wrapText="1"/>
    </xf>
    <xf numFmtId="10" fontId="10" fillId="0" borderId="10" xfId="2" applyNumberFormat="1" applyFont="1" applyFill="1" applyBorder="1" applyAlignment="1">
      <alignment horizontal="center" vertical="center"/>
    </xf>
    <xf numFmtId="1" fontId="15" fillId="0" borderId="11" xfId="2" applyNumberFormat="1" applyFont="1" applyFill="1" applyBorder="1" applyAlignment="1">
      <alignment horizontal="center" vertical="center"/>
    </xf>
    <xf numFmtId="0" fontId="10" fillId="0" borderId="2" xfId="2" applyFont="1" applyFill="1" applyBorder="1" applyAlignment="1">
      <alignment horizontal="center" vertical="center" wrapText="1"/>
    </xf>
    <xf numFmtId="10" fontId="10" fillId="0" borderId="2" xfId="2" applyNumberFormat="1" applyFont="1" applyFill="1" applyBorder="1" applyAlignment="1">
      <alignment horizontal="center" vertical="center" wrapText="1"/>
    </xf>
    <xf numFmtId="10" fontId="10" fillId="0" borderId="2" xfId="2" applyNumberFormat="1" applyFont="1" applyFill="1" applyBorder="1" applyAlignment="1">
      <alignment horizontal="center" vertical="center"/>
    </xf>
    <xf numFmtId="1" fontId="15" fillId="0" borderId="5" xfId="2" applyNumberFormat="1" applyFont="1" applyFill="1" applyBorder="1" applyAlignment="1">
      <alignment horizontal="center" vertical="center"/>
    </xf>
    <xf numFmtId="0" fontId="10" fillId="0" borderId="26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10" fontId="10" fillId="0" borderId="1" xfId="2" applyNumberFormat="1" applyFont="1" applyFill="1" applyBorder="1" applyAlignment="1">
      <alignment horizontal="center" vertical="center" wrapText="1"/>
    </xf>
    <xf numFmtId="10" fontId="10" fillId="0" borderId="1" xfId="2" applyNumberFormat="1" applyFont="1" applyFill="1" applyBorder="1" applyAlignment="1">
      <alignment horizontal="center" vertical="center"/>
    </xf>
    <xf numFmtId="1" fontId="15" fillId="0" borderId="6" xfId="2" applyNumberFormat="1" applyFont="1" applyFill="1" applyBorder="1" applyAlignment="1">
      <alignment horizontal="center" vertical="center"/>
    </xf>
    <xf numFmtId="14" fontId="10" fillId="0" borderId="3" xfId="2" applyNumberFormat="1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/>
    </xf>
    <xf numFmtId="1" fontId="15" fillId="0" borderId="7" xfId="2" applyNumberFormat="1" applyFont="1" applyFill="1" applyBorder="1" applyAlignment="1">
      <alignment horizontal="center" vertical="center"/>
    </xf>
    <xf numFmtId="0" fontId="10" fillId="0" borderId="8" xfId="2" applyFont="1" applyFill="1" applyBorder="1" applyAlignment="1">
      <alignment horizontal="center" vertical="center" wrapText="1"/>
    </xf>
    <xf numFmtId="0" fontId="16" fillId="0" borderId="8" xfId="2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/>
    </xf>
    <xf numFmtId="1" fontId="15" fillId="0" borderId="9" xfId="2" applyNumberFormat="1" applyFont="1" applyFill="1" applyBorder="1" applyAlignment="1">
      <alignment horizontal="center" vertical="center"/>
    </xf>
    <xf numFmtId="0" fontId="16" fillId="0" borderId="1" xfId="2" applyFont="1" applyFill="1" applyBorder="1" applyAlignment="1">
      <alignment horizontal="center" vertical="center" wrapText="1"/>
    </xf>
    <xf numFmtId="0" fontId="16" fillId="0" borderId="10" xfId="2" applyFont="1" applyFill="1" applyBorder="1" applyAlignment="1">
      <alignment horizontal="center" vertical="center" wrapText="1"/>
    </xf>
    <xf numFmtId="176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3" xfId="3" applyFont="1" applyFill="1" applyBorder="1" applyAlignment="1" applyProtection="1">
      <alignment horizontal="center" vertical="center"/>
      <protection locked="0"/>
    </xf>
    <xf numFmtId="0" fontId="10" fillId="0" borderId="8" xfId="0" applyFont="1" applyFill="1" applyBorder="1" applyAlignment="1">
      <alignment horizontal="center" vertical="center" wrapText="1"/>
    </xf>
    <xf numFmtId="49" fontId="10" fillId="0" borderId="8" xfId="0" applyNumberFormat="1" applyFont="1" applyFill="1" applyBorder="1" applyAlignment="1">
      <alignment horizontal="center" vertical="center"/>
    </xf>
    <xf numFmtId="179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/>
    </xf>
    <xf numFmtId="0" fontId="10" fillId="0" borderId="3" xfId="2" applyFont="1" applyFill="1" applyBorder="1" applyAlignment="1">
      <alignment horizontal="center" vertical="center" wrapText="1"/>
    </xf>
    <xf numFmtId="180" fontId="15" fillId="2" borderId="13" xfId="2" applyNumberFormat="1" applyFont="1" applyFill="1" applyBorder="1" applyAlignment="1">
      <alignment horizontal="center"/>
    </xf>
    <xf numFmtId="0" fontId="10" fillId="2" borderId="0" xfId="2" applyFont="1" applyFill="1" applyBorder="1" applyAlignment="1">
      <alignment horizontal="center"/>
    </xf>
    <xf numFmtId="0" fontId="17" fillId="2" borderId="0" xfId="2" applyFont="1" applyFill="1" applyBorder="1" applyAlignment="1">
      <alignment horizontal="center"/>
    </xf>
    <xf numFmtId="177" fontId="17" fillId="2" borderId="0" xfId="2" applyNumberFormat="1" applyFont="1" applyFill="1" applyBorder="1" applyAlignment="1">
      <alignment horizontal="center"/>
    </xf>
    <xf numFmtId="178" fontId="8" fillId="0" borderId="0" xfId="2" applyNumberFormat="1" applyFont="1">
      <alignment vertical="center"/>
    </xf>
    <xf numFmtId="0" fontId="10" fillId="0" borderId="12" xfId="2" applyFont="1" applyFill="1" applyBorder="1" applyAlignment="1">
      <alignment horizontal="center" vertical="center" wrapText="1"/>
    </xf>
    <xf numFmtId="0" fontId="10" fillId="0" borderId="29" xfId="2" applyFont="1" applyFill="1" applyBorder="1" applyAlignment="1">
      <alignment horizontal="center" vertical="center" wrapText="1"/>
    </xf>
    <xf numFmtId="0" fontId="10" fillId="0" borderId="30" xfId="2" applyFont="1" applyFill="1" applyBorder="1" applyAlignment="1">
      <alignment horizontal="center" vertical="center" wrapText="1"/>
    </xf>
    <xf numFmtId="180" fontId="10" fillId="0" borderId="30" xfId="2" applyNumberFormat="1" applyFont="1" applyFill="1" applyBorder="1" applyAlignment="1">
      <alignment horizontal="center" vertical="center"/>
    </xf>
    <xf numFmtId="10" fontId="10" fillId="0" borderId="30" xfId="2" applyNumberFormat="1" applyFont="1" applyFill="1" applyBorder="1" applyAlignment="1">
      <alignment horizontal="center" vertical="center" wrapText="1"/>
    </xf>
    <xf numFmtId="10" fontId="10" fillId="0" borderId="30" xfId="2" applyNumberFormat="1" applyFont="1" applyFill="1" applyBorder="1" applyAlignment="1">
      <alignment horizontal="center" vertical="center"/>
    </xf>
    <xf numFmtId="1" fontId="15" fillId="0" borderId="13" xfId="2" applyNumberFormat="1" applyFont="1" applyFill="1" applyBorder="1" applyAlignment="1">
      <alignment horizontal="center" vertical="center"/>
    </xf>
    <xf numFmtId="181" fontId="10" fillId="0" borderId="10" xfId="2" applyNumberFormat="1" applyFont="1" applyFill="1" applyBorder="1" applyAlignment="1">
      <alignment horizontal="center" vertical="center" wrapText="1"/>
    </xf>
    <xf numFmtId="181" fontId="10" fillId="0" borderId="30" xfId="2" applyNumberFormat="1" applyFont="1" applyFill="1" applyBorder="1" applyAlignment="1">
      <alignment horizontal="center" vertical="center" wrapText="1"/>
    </xf>
    <xf numFmtId="181" fontId="10" fillId="0" borderId="2" xfId="2" applyNumberFormat="1" applyFont="1" applyFill="1" applyBorder="1" applyAlignment="1">
      <alignment horizontal="center" vertical="center" wrapText="1"/>
    </xf>
    <xf numFmtId="181" fontId="10" fillId="0" borderId="1" xfId="2" applyNumberFormat="1" applyFont="1" applyFill="1" applyBorder="1" applyAlignment="1">
      <alignment horizontal="center" vertical="center" wrapText="1"/>
    </xf>
    <xf numFmtId="181" fontId="10" fillId="0" borderId="3" xfId="2" applyNumberFormat="1" applyFont="1" applyFill="1" applyBorder="1" applyAlignment="1">
      <alignment horizontal="center" vertical="center" wrapText="1"/>
    </xf>
    <xf numFmtId="181" fontId="10" fillId="0" borderId="8" xfId="2" applyNumberFormat="1" applyFont="1" applyFill="1" applyBorder="1" applyAlignment="1">
      <alignment horizontal="center" vertical="center" wrapText="1"/>
    </xf>
    <xf numFmtId="181" fontId="10" fillId="0" borderId="2" xfId="3" applyNumberFormat="1" applyFont="1" applyFill="1" applyBorder="1" applyAlignment="1" applyProtection="1">
      <alignment horizontal="center" vertical="center"/>
      <protection locked="0"/>
    </xf>
    <xf numFmtId="181" fontId="10" fillId="0" borderId="1" xfId="3" applyNumberFormat="1" applyFont="1" applyFill="1" applyBorder="1" applyAlignment="1" applyProtection="1">
      <alignment horizontal="center" vertical="center"/>
      <protection locked="0"/>
    </xf>
    <xf numFmtId="181" fontId="10" fillId="0" borderId="3" xfId="3" applyNumberFormat="1" applyFont="1" applyFill="1" applyBorder="1" applyAlignment="1" applyProtection="1">
      <alignment horizontal="center" vertical="center"/>
      <protection locked="0"/>
    </xf>
    <xf numFmtId="181" fontId="10" fillId="0" borderId="8" xfId="3" applyNumberFormat="1" applyFont="1" applyFill="1" applyBorder="1" applyAlignment="1" applyProtection="1">
      <alignment horizontal="center" vertical="center"/>
      <protection locked="0"/>
    </xf>
    <xf numFmtId="10" fontId="15" fillId="2" borderId="33" xfId="2" applyNumberFormat="1" applyFont="1" applyFill="1" applyBorder="1" applyAlignment="1">
      <alignment horizontal="center"/>
    </xf>
    <xf numFmtId="182" fontId="15" fillId="2" borderId="31" xfId="2" applyNumberFormat="1" applyFont="1" applyFill="1" applyBorder="1" applyAlignment="1">
      <alignment horizontal="center"/>
    </xf>
    <xf numFmtId="0" fontId="10" fillId="0" borderId="2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0" fontId="8" fillId="0" borderId="42" xfId="2" applyFont="1" applyBorder="1" applyAlignment="1">
      <alignment horizontal="center" vertical="center"/>
    </xf>
    <xf numFmtId="10" fontId="8" fillId="0" borderId="42" xfId="2" applyNumberFormat="1" applyFont="1" applyBorder="1" applyAlignment="1">
      <alignment horizontal="center" vertical="center"/>
    </xf>
    <xf numFmtId="0" fontId="8" fillId="0" borderId="43" xfId="2" applyFont="1" applyBorder="1" applyAlignment="1">
      <alignment horizontal="center" vertical="center"/>
    </xf>
    <xf numFmtId="10" fontId="8" fillId="0" borderId="43" xfId="2" applyNumberFormat="1" applyFont="1" applyBorder="1" applyAlignment="1">
      <alignment horizontal="center" vertical="center"/>
    </xf>
    <xf numFmtId="0" fontId="10" fillId="0" borderId="8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0" fontId="10" fillId="0" borderId="2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/>
    </xf>
    <xf numFmtId="0" fontId="8" fillId="0" borderId="38" xfId="2" applyFont="1" applyBorder="1" applyAlignment="1">
      <alignment horizontal="center" vertical="center"/>
    </xf>
    <xf numFmtId="0" fontId="8" fillId="0" borderId="39" xfId="2" applyFont="1" applyBorder="1" applyAlignment="1">
      <alignment horizontal="center" vertical="center"/>
    </xf>
    <xf numFmtId="0" fontId="8" fillId="0" borderId="40" xfId="2" applyFont="1" applyBorder="1" applyAlignment="1">
      <alignment horizontal="center" vertical="center"/>
    </xf>
    <xf numFmtId="10" fontId="8" fillId="0" borderId="39" xfId="2" applyNumberFormat="1" applyFont="1" applyBorder="1" applyAlignment="1">
      <alignment horizontal="center" vertical="center"/>
    </xf>
    <xf numFmtId="10" fontId="8" fillId="0" borderId="40" xfId="2" applyNumberFormat="1" applyFont="1" applyBorder="1" applyAlignment="1">
      <alignment horizontal="center" vertical="center"/>
    </xf>
    <xf numFmtId="0" fontId="8" fillId="0" borderId="41" xfId="2" applyFont="1" applyBorder="1" applyAlignment="1">
      <alignment horizontal="center" vertical="center"/>
    </xf>
    <xf numFmtId="10" fontId="8" fillId="0" borderId="41" xfId="2" applyNumberFormat="1" applyFont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0" fillId="0" borderId="34" xfId="2" applyFont="1" applyFill="1" applyBorder="1" applyAlignment="1">
      <alignment horizontal="center" vertical="center" wrapText="1"/>
    </xf>
    <xf numFmtId="0" fontId="10" fillId="0" borderId="32" xfId="2" applyFont="1" applyFill="1" applyBorder="1" applyAlignment="1">
      <alignment horizontal="center" vertical="center" wrapText="1"/>
    </xf>
    <xf numFmtId="0" fontId="10" fillId="0" borderId="25" xfId="2" applyFont="1" applyFill="1" applyBorder="1" applyAlignment="1">
      <alignment horizontal="center" vertical="center" wrapText="1"/>
    </xf>
    <xf numFmtId="0" fontId="10" fillId="0" borderId="26" xfId="2" applyFont="1" applyFill="1" applyBorder="1" applyAlignment="1">
      <alignment horizontal="center" vertical="center" wrapText="1"/>
    </xf>
    <xf numFmtId="180" fontId="10" fillId="0" borderId="25" xfId="2" applyNumberFormat="1" applyFont="1" applyFill="1" applyBorder="1" applyAlignment="1">
      <alignment horizontal="center" vertical="center"/>
    </xf>
    <xf numFmtId="180" fontId="10" fillId="0" borderId="26" xfId="2" applyNumberFormat="1" applyFont="1" applyFill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0" fillId="0" borderId="14" xfId="2" applyFont="1" applyFill="1" applyBorder="1" applyAlignment="1">
      <alignment horizontal="center" vertical="center" wrapText="1"/>
    </xf>
    <xf numFmtId="0" fontId="10" fillId="0" borderId="22" xfId="2" applyFont="1" applyFill="1" applyBorder="1" applyAlignment="1">
      <alignment horizontal="center" vertical="center" wrapText="1"/>
    </xf>
    <xf numFmtId="0" fontId="10" fillId="0" borderId="24" xfId="2" applyFont="1" applyFill="1" applyBorder="1" applyAlignment="1">
      <alignment horizontal="center" vertical="center" wrapText="1"/>
    </xf>
    <xf numFmtId="0" fontId="10" fillId="0" borderId="15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/>
    </xf>
    <xf numFmtId="180" fontId="10" fillId="0" borderId="8" xfId="2" applyNumberFormat="1" applyFont="1" applyFill="1" applyBorder="1" applyAlignment="1">
      <alignment horizontal="center" vertical="center"/>
    </xf>
    <xf numFmtId="180" fontId="10" fillId="0" borderId="1" xfId="2" applyNumberFormat="1" applyFont="1" applyFill="1" applyBorder="1" applyAlignment="1">
      <alignment horizontal="center" vertical="center"/>
    </xf>
    <xf numFmtId="180" fontId="10" fillId="0" borderId="3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/>
    </xf>
    <xf numFmtId="0" fontId="12" fillId="3" borderId="17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Fill="1" applyBorder="1" applyAlignment="1">
      <alignment horizontal="center" vertical="center"/>
    </xf>
    <xf numFmtId="0" fontId="12" fillId="3" borderId="15" xfId="2" applyFont="1" applyFill="1" applyBorder="1" applyAlignment="1">
      <alignment horizontal="center" vertical="center" wrapText="1"/>
    </xf>
    <xf numFmtId="0" fontId="12" fillId="3" borderId="20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81" fontId="10" fillId="0" borderId="3" xfId="2" applyNumberFormat="1" applyFont="1" applyFill="1" applyBorder="1" applyAlignment="1">
      <alignment horizontal="center" vertical="center"/>
    </xf>
    <xf numFmtId="181" fontId="8" fillId="0" borderId="3" xfId="2" applyNumberFormat="1" applyFont="1" applyFill="1" applyBorder="1" applyAlignment="1">
      <alignment horizontal="center" vertical="center"/>
    </xf>
    <xf numFmtId="14" fontId="10" fillId="2" borderId="16" xfId="2" applyNumberFormat="1" applyFont="1" applyFill="1" applyBorder="1" applyAlignment="1">
      <alignment horizontal="center" vertical="center"/>
    </xf>
    <xf numFmtId="14" fontId="10" fillId="2" borderId="37" xfId="2" applyNumberFormat="1" applyFont="1" applyFill="1" applyBorder="1" applyAlignment="1">
      <alignment horizontal="center" vertical="center"/>
    </xf>
    <xf numFmtId="14" fontId="10" fillId="2" borderId="18" xfId="2" applyNumberFormat="1" applyFont="1" applyFill="1" applyBorder="1" applyAlignment="1">
      <alignment horizontal="center" vertical="center"/>
    </xf>
    <xf numFmtId="0" fontId="10" fillId="2" borderId="35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6" xfId="2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4" fillId="3" borderId="24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177" fontId="12" fillId="3" borderId="2" xfId="2" applyNumberFormat="1" applyFont="1" applyFill="1" applyBorder="1" applyAlignment="1">
      <alignment horizontal="center" vertical="center" wrapText="1"/>
    </xf>
    <xf numFmtId="177" fontId="14" fillId="3" borderId="1" xfId="2" applyNumberFormat="1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2" fillId="3" borderId="26" xfId="2" applyFont="1" applyFill="1" applyBorder="1" applyAlignment="1">
      <alignment horizontal="center" vertical="center" wrapText="1"/>
    </xf>
    <xf numFmtId="0" fontId="12" fillId="3" borderId="8" xfId="2" applyFont="1" applyFill="1" applyBorder="1" applyAlignment="1">
      <alignment horizontal="center" vertical="center" wrapText="1"/>
    </xf>
    <xf numFmtId="0" fontId="10" fillId="0" borderId="27" xfId="2" applyFont="1" applyFill="1" applyBorder="1" applyAlignment="1">
      <alignment horizontal="center" vertical="center" wrapText="1"/>
    </xf>
    <xf numFmtId="0" fontId="8" fillId="0" borderId="1" xfId="2" applyFont="1" applyFill="1" applyBorder="1" applyAlignment="1">
      <alignment horizontal="center" vertical="center" wrapText="1"/>
    </xf>
    <xf numFmtId="0" fontId="8" fillId="0" borderId="3" xfId="2" applyFont="1" applyFill="1" applyBorder="1" applyAlignment="1">
      <alignment horizontal="center" vertical="center" wrapText="1"/>
    </xf>
    <xf numFmtId="0" fontId="8" fillId="0" borderId="15" xfId="0" applyFont="1" applyBorder="1" applyAlignment="1">
      <alignment horizontal="center" vertical="center" wrapText="1"/>
    </xf>
    <xf numFmtId="178" fontId="10" fillId="0" borderId="2" xfId="2" applyNumberFormat="1" applyFont="1" applyFill="1" applyBorder="1" applyAlignment="1">
      <alignment horizontal="center" vertical="center" wrapText="1"/>
    </xf>
    <xf numFmtId="178" fontId="10" fillId="0" borderId="26" xfId="2" applyNumberFormat="1" applyFont="1" applyFill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 wrapText="1"/>
    </xf>
    <xf numFmtId="180" fontId="10" fillId="0" borderId="26" xfId="2" applyNumberFormat="1" applyFont="1" applyFill="1" applyBorder="1" applyAlignment="1">
      <alignment horizontal="center" vertical="center" wrapText="1"/>
    </xf>
    <xf numFmtId="180" fontId="8" fillId="0" borderId="3" xfId="0" applyNumberFormat="1" applyFont="1" applyBorder="1" applyAlignment="1">
      <alignment horizontal="center" vertical="center" wrapText="1"/>
    </xf>
    <xf numFmtId="180" fontId="8" fillId="0" borderId="3" xfId="2" applyNumberFormat="1" applyFont="1" applyFill="1" applyBorder="1" applyAlignment="1">
      <alignment horizontal="center" vertical="center" wrapText="1"/>
    </xf>
    <xf numFmtId="0" fontId="12" fillId="3" borderId="21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8" fillId="0" borderId="15" xfId="0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180" fontId="8" fillId="0" borderId="3" xfId="0" applyNumberFormat="1" applyFont="1" applyFill="1" applyBorder="1" applyAlignment="1">
      <alignment horizontal="center" vertical="center" wrapText="1"/>
    </xf>
    <xf numFmtId="0" fontId="10" fillId="0" borderId="23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0" fontId="8" fillId="0" borderId="15" xfId="2" applyFont="1" applyFill="1" applyBorder="1" applyAlignment="1">
      <alignment horizontal="center" vertical="center" wrapText="1"/>
    </xf>
    <xf numFmtId="0" fontId="8" fillId="0" borderId="39" xfId="2" applyFont="1" applyFill="1" applyBorder="1" applyAlignment="1">
      <alignment horizontal="center" vertical="center"/>
    </xf>
    <xf numFmtId="0" fontId="8" fillId="0" borderId="40" xfId="2" applyFont="1" applyFill="1" applyBorder="1" applyAlignment="1">
      <alignment horizontal="center" vertical="center"/>
    </xf>
  </cellXfs>
  <cellStyles count="6">
    <cellStyle name="0,0_x000d__x000a_NA_x000d__x000a_" xfId="1"/>
    <cellStyle name="Normal_test q4_4" xfId="3"/>
    <cellStyle name="표준" xfId="0" builtinId="0"/>
    <cellStyle name="표준 2" xfId="5"/>
    <cellStyle name="표준 3" xfId="4"/>
    <cellStyle name="표준_MDIN240_compositiontable_090226" xfId="2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3</xdr:col>
      <xdr:colOff>444500</xdr:colOff>
      <xdr:row>0</xdr:row>
      <xdr:rowOff>628650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7150"/>
          <a:ext cx="1701800" cy="5715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43</xdr:row>
          <xdr:rowOff>9525</xdr:rowOff>
        </xdr:from>
        <xdr:to>
          <xdr:col>13</xdr:col>
          <xdr:colOff>638175</xdr:colOff>
          <xdr:row>43</xdr:row>
          <xdr:rowOff>304800</xdr:rowOff>
        </xdr:to>
        <xdr:sp macro="" textlink="">
          <xdr:nvSpPr>
            <xdr:cNvPr id="1151" name="Object 127" hidden="1">
              <a:extLst>
                <a:ext uri="{63B3BB69-23CF-44E3-9099-C40C66FF867C}">
                  <a14:compatExt spid="_x0000_s11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44</xdr:row>
          <xdr:rowOff>47625</xdr:rowOff>
        </xdr:from>
        <xdr:to>
          <xdr:col>13</xdr:col>
          <xdr:colOff>638175</xdr:colOff>
          <xdr:row>44</xdr:row>
          <xdr:rowOff>304800</xdr:rowOff>
        </xdr:to>
        <xdr:sp macro="" textlink="">
          <xdr:nvSpPr>
            <xdr:cNvPr id="1177" name="Object 153" hidden="1">
              <a:extLst>
                <a:ext uri="{63B3BB69-23CF-44E3-9099-C40C66FF867C}">
                  <a14:compatExt spid="_x0000_s117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114300</xdr:colOff>
          <xdr:row>19</xdr:row>
          <xdr:rowOff>38100</xdr:rowOff>
        </xdr:from>
        <xdr:to>
          <xdr:col>13</xdr:col>
          <xdr:colOff>657225</xdr:colOff>
          <xdr:row>20</xdr:row>
          <xdr:rowOff>142875</xdr:rowOff>
        </xdr:to>
        <xdr:sp macro="" textlink="">
          <xdr:nvSpPr>
            <xdr:cNvPr id="1190" name="Object 166" hidden="1">
              <a:extLst>
                <a:ext uri="{63B3BB69-23CF-44E3-9099-C40C66FF867C}">
                  <a14:compatExt spid="_x0000_s119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11</xdr:row>
          <xdr:rowOff>133350</xdr:rowOff>
        </xdr:from>
        <xdr:to>
          <xdr:col>13</xdr:col>
          <xdr:colOff>619125</xdr:colOff>
          <xdr:row>13</xdr:row>
          <xdr:rowOff>152400</xdr:rowOff>
        </xdr:to>
        <xdr:sp macro="" textlink="">
          <xdr:nvSpPr>
            <xdr:cNvPr id="1197" name="Object 173" hidden="1">
              <a:extLst>
                <a:ext uri="{63B3BB69-23CF-44E3-9099-C40C66FF867C}">
                  <a14:compatExt spid="_x0000_s119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10</xdr:row>
          <xdr:rowOff>152400</xdr:rowOff>
        </xdr:from>
        <xdr:to>
          <xdr:col>12</xdr:col>
          <xdr:colOff>857250</xdr:colOff>
          <xdr:row>14</xdr:row>
          <xdr:rowOff>0</xdr:rowOff>
        </xdr:to>
        <xdr:sp macro="" textlink="">
          <xdr:nvSpPr>
            <xdr:cNvPr id="1198" name="Object 174" hidden="1">
              <a:extLst>
                <a:ext uri="{63B3BB69-23CF-44E3-9099-C40C66FF867C}">
                  <a14:compatExt spid="_x0000_s119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190500</xdr:colOff>
          <xdr:row>15</xdr:row>
          <xdr:rowOff>161925</xdr:rowOff>
        </xdr:from>
        <xdr:to>
          <xdr:col>12</xdr:col>
          <xdr:colOff>742950</xdr:colOff>
          <xdr:row>18</xdr:row>
          <xdr:rowOff>95250</xdr:rowOff>
        </xdr:to>
        <xdr:sp macro="" textlink="">
          <xdr:nvSpPr>
            <xdr:cNvPr id="1209" name="Object 185" hidden="1">
              <a:extLst>
                <a:ext uri="{63B3BB69-23CF-44E3-9099-C40C66FF867C}">
                  <a14:compatExt spid="_x0000_s120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15</xdr:row>
          <xdr:rowOff>142875</xdr:rowOff>
        </xdr:from>
        <xdr:to>
          <xdr:col>13</xdr:col>
          <xdr:colOff>657225</xdr:colOff>
          <xdr:row>18</xdr:row>
          <xdr:rowOff>76200</xdr:rowOff>
        </xdr:to>
        <xdr:sp macro="" textlink="">
          <xdr:nvSpPr>
            <xdr:cNvPr id="1211" name="Object 187" hidden="1">
              <a:extLst>
                <a:ext uri="{63B3BB69-23CF-44E3-9099-C40C66FF867C}">
                  <a14:compatExt spid="_x0000_s121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285750</xdr:colOff>
          <xdr:row>19</xdr:row>
          <xdr:rowOff>19050</xdr:rowOff>
        </xdr:from>
        <xdr:to>
          <xdr:col>12</xdr:col>
          <xdr:colOff>666750</xdr:colOff>
          <xdr:row>20</xdr:row>
          <xdr:rowOff>171450</xdr:rowOff>
        </xdr:to>
        <xdr:sp macro="" textlink="">
          <xdr:nvSpPr>
            <xdr:cNvPr id="1212" name="Object 188" hidden="1">
              <a:extLst>
                <a:ext uri="{63B3BB69-23CF-44E3-9099-C40C66FF867C}">
                  <a14:compatExt spid="_x0000_s121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23</xdr:row>
          <xdr:rowOff>9525</xdr:rowOff>
        </xdr:from>
        <xdr:to>
          <xdr:col>13</xdr:col>
          <xdr:colOff>685800</xdr:colOff>
          <xdr:row>25</xdr:row>
          <xdr:rowOff>38100</xdr:rowOff>
        </xdr:to>
        <xdr:sp macro="" textlink="">
          <xdr:nvSpPr>
            <xdr:cNvPr id="1213" name="Object 189" hidden="1">
              <a:extLst>
                <a:ext uri="{63B3BB69-23CF-44E3-9099-C40C66FF867C}">
                  <a14:compatExt spid="_x0000_s121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104775</xdr:colOff>
          <xdr:row>22</xdr:row>
          <xdr:rowOff>180975</xdr:rowOff>
        </xdr:from>
        <xdr:to>
          <xdr:col>12</xdr:col>
          <xdr:colOff>714375</xdr:colOff>
          <xdr:row>25</xdr:row>
          <xdr:rowOff>66675</xdr:rowOff>
        </xdr:to>
        <xdr:sp macro="" textlink="">
          <xdr:nvSpPr>
            <xdr:cNvPr id="1214" name="Object 190" hidden="1">
              <a:extLst>
                <a:ext uri="{63B3BB69-23CF-44E3-9099-C40C66FF867C}">
                  <a14:compatExt spid="_x0000_s121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95250</xdr:colOff>
          <xdr:row>27</xdr:row>
          <xdr:rowOff>66675</xdr:rowOff>
        </xdr:from>
        <xdr:to>
          <xdr:col>13</xdr:col>
          <xdr:colOff>619125</xdr:colOff>
          <xdr:row>29</xdr:row>
          <xdr:rowOff>114300</xdr:rowOff>
        </xdr:to>
        <xdr:sp macro="" textlink="">
          <xdr:nvSpPr>
            <xdr:cNvPr id="1215" name="Object 191" hidden="1">
              <a:extLst>
                <a:ext uri="{63B3BB69-23CF-44E3-9099-C40C66FF867C}">
                  <a14:compatExt spid="_x0000_s121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219075</xdr:colOff>
          <xdr:row>27</xdr:row>
          <xdr:rowOff>104775</xdr:rowOff>
        </xdr:from>
        <xdr:to>
          <xdr:col>12</xdr:col>
          <xdr:colOff>647700</xdr:colOff>
          <xdr:row>29</xdr:row>
          <xdr:rowOff>85725</xdr:rowOff>
        </xdr:to>
        <xdr:sp macro="" textlink="">
          <xdr:nvSpPr>
            <xdr:cNvPr id="1216" name="Object 192" hidden="1">
              <a:extLst>
                <a:ext uri="{63B3BB69-23CF-44E3-9099-C40C66FF867C}">
                  <a14:compatExt spid="_x0000_s121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31</xdr:row>
          <xdr:rowOff>95250</xdr:rowOff>
        </xdr:from>
        <xdr:to>
          <xdr:col>13</xdr:col>
          <xdr:colOff>704850</xdr:colOff>
          <xdr:row>34</xdr:row>
          <xdr:rowOff>9525</xdr:rowOff>
        </xdr:to>
        <xdr:sp macro="" textlink="">
          <xdr:nvSpPr>
            <xdr:cNvPr id="1217" name="Object 193" hidden="1">
              <a:extLst>
                <a:ext uri="{63B3BB69-23CF-44E3-9099-C40C66FF867C}">
                  <a14:compatExt spid="_x0000_s121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66675</xdr:colOff>
          <xdr:row>31</xdr:row>
          <xdr:rowOff>95250</xdr:rowOff>
        </xdr:from>
        <xdr:to>
          <xdr:col>12</xdr:col>
          <xdr:colOff>819150</xdr:colOff>
          <xdr:row>34</xdr:row>
          <xdr:rowOff>85725</xdr:rowOff>
        </xdr:to>
        <xdr:sp macro="" textlink="">
          <xdr:nvSpPr>
            <xdr:cNvPr id="1218" name="Object 194" hidden="1">
              <a:extLst>
                <a:ext uri="{63B3BB69-23CF-44E3-9099-C40C66FF867C}">
                  <a14:compatExt spid="_x0000_s121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37</xdr:row>
          <xdr:rowOff>133350</xdr:rowOff>
        </xdr:from>
        <xdr:to>
          <xdr:col>13</xdr:col>
          <xdr:colOff>704850</xdr:colOff>
          <xdr:row>40</xdr:row>
          <xdr:rowOff>104774</xdr:rowOff>
        </xdr:to>
        <xdr:sp macro="" textlink="">
          <xdr:nvSpPr>
            <xdr:cNvPr id="1219" name="Object 195" hidden="1">
              <a:extLst>
                <a:ext uri="{63B3BB69-23CF-44E3-9099-C40C66FF867C}">
                  <a14:compatExt spid="_x0000_s121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</xdr:col>
          <xdr:colOff>352425</xdr:colOff>
          <xdr:row>43</xdr:row>
          <xdr:rowOff>0</xdr:rowOff>
        </xdr:from>
        <xdr:to>
          <xdr:col>12</xdr:col>
          <xdr:colOff>647700</xdr:colOff>
          <xdr:row>43</xdr:row>
          <xdr:rowOff>314325</xdr:rowOff>
        </xdr:to>
        <xdr:sp macro="" textlink="">
          <xdr:nvSpPr>
            <xdr:cNvPr id="1221" name="개체 3" hidden="1">
              <a:extLst>
                <a:ext uri="{63B3BB69-23CF-44E3-9099-C40C66FF867C}">
                  <a14:compatExt spid="_x0000_s122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</xdr:col>
          <xdr:colOff>361950</xdr:colOff>
          <xdr:row>44</xdr:row>
          <xdr:rowOff>57150</xdr:rowOff>
        </xdr:from>
        <xdr:to>
          <xdr:col>12</xdr:col>
          <xdr:colOff>647700</xdr:colOff>
          <xdr:row>45</xdr:row>
          <xdr:rowOff>28575</xdr:rowOff>
        </xdr:to>
        <xdr:sp macro="" textlink="">
          <xdr:nvSpPr>
            <xdr:cNvPr id="1222" name="개체 4" hidden="1">
              <a:extLst>
                <a:ext uri="{63B3BB69-23CF-44E3-9099-C40C66FF867C}">
                  <a14:compatExt spid="_x0000_s122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37</xdr:row>
          <xdr:rowOff>164727</xdr:rowOff>
        </xdr:from>
        <xdr:to>
          <xdr:col>12</xdr:col>
          <xdr:colOff>857250</xdr:colOff>
          <xdr:row>40</xdr:row>
          <xdr:rowOff>160244</xdr:rowOff>
        </xdr:to>
        <xdr:sp macro="" textlink="">
          <xdr:nvSpPr>
            <xdr:cNvPr id="1223" name="Object 199" hidden="1">
              <a:extLst>
                <a:ext uri="{63B3BB69-23CF-44E3-9099-C40C66FF867C}">
                  <a14:compatExt spid="_x0000_s122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1:O48"/>
  <sheetViews>
    <sheetView showGridLines="0" tabSelected="1" zoomScale="85" zoomScaleNormal="85" workbookViewId="0">
      <selection activeCell="D1" sqref="D1"/>
    </sheetView>
  </sheetViews>
  <sheetFormatPr defaultColWidth="8.88671875" defaultRowHeight="15" x14ac:dyDescent="0.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 x14ac:dyDescent="0.15"/>
    <row r="2" spans="2:14" ht="15.75" thickBot="1" x14ac:dyDescent="0.25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 x14ac:dyDescent="0.15">
      <c r="B3" s="119" t="s">
        <v>81</v>
      </c>
      <c r="C3" s="120"/>
      <c r="D3" s="121"/>
      <c r="E3" s="122" t="s">
        <v>82</v>
      </c>
      <c r="F3" s="122"/>
      <c r="G3" s="7" t="s">
        <v>1</v>
      </c>
      <c r="H3" s="8" t="s">
        <v>108</v>
      </c>
      <c r="I3" s="9" t="s">
        <v>83</v>
      </c>
      <c r="J3" s="128" t="s">
        <v>120</v>
      </c>
      <c r="K3" s="129"/>
      <c r="L3" s="130"/>
    </row>
    <row r="4" spans="2:14" ht="15.75" customHeight="1" thickBot="1" x14ac:dyDescent="0.2">
      <c r="B4" s="123" t="s">
        <v>84</v>
      </c>
      <c r="C4" s="124"/>
      <c r="D4" s="125"/>
      <c r="E4" s="126">
        <f>F46</f>
        <v>0.23710000000000001</v>
      </c>
      <c r="F4" s="127"/>
      <c r="G4" s="10" t="s">
        <v>2</v>
      </c>
      <c r="H4" s="11" t="s">
        <v>85</v>
      </c>
      <c r="I4" s="12" t="s">
        <v>86</v>
      </c>
      <c r="J4" s="131" t="s">
        <v>87</v>
      </c>
      <c r="K4" s="132"/>
      <c r="L4" s="133"/>
    </row>
    <row r="5" spans="2:14" ht="15.75" thickBot="1" x14ac:dyDescent="0.25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 x14ac:dyDescent="0.15">
      <c r="B6" s="134" t="s">
        <v>3</v>
      </c>
      <c r="C6" s="140" t="s">
        <v>35</v>
      </c>
      <c r="D6" s="105" t="s">
        <v>4</v>
      </c>
      <c r="E6" s="105" t="s">
        <v>5</v>
      </c>
      <c r="F6" s="105" t="s">
        <v>9</v>
      </c>
      <c r="G6" s="105" t="s">
        <v>10</v>
      </c>
      <c r="H6" s="105" t="s">
        <v>6</v>
      </c>
      <c r="I6" s="138" t="s">
        <v>11</v>
      </c>
      <c r="J6" s="105" t="s">
        <v>12</v>
      </c>
      <c r="K6" s="105" t="s">
        <v>13</v>
      </c>
      <c r="L6" s="96" t="s">
        <v>14</v>
      </c>
      <c r="M6" s="96" t="s">
        <v>77</v>
      </c>
      <c r="N6" s="96" t="s">
        <v>78</v>
      </c>
    </row>
    <row r="7" spans="2:14" x14ac:dyDescent="0.15">
      <c r="B7" s="135"/>
      <c r="C7" s="141"/>
      <c r="D7" s="136"/>
      <c r="E7" s="136"/>
      <c r="F7" s="106"/>
      <c r="G7" s="137"/>
      <c r="H7" s="136"/>
      <c r="I7" s="139"/>
      <c r="J7" s="106"/>
      <c r="K7" s="106"/>
      <c r="L7" s="97"/>
      <c r="M7" s="97"/>
      <c r="N7" s="97"/>
    </row>
    <row r="8" spans="2:14" ht="15.75" thickBot="1" x14ac:dyDescent="0.2">
      <c r="B8" s="135"/>
      <c r="C8" s="142"/>
      <c r="D8" s="136"/>
      <c r="E8" s="136"/>
      <c r="F8" s="106"/>
      <c r="G8" s="137"/>
      <c r="H8" s="136"/>
      <c r="I8" s="139"/>
      <c r="J8" s="106"/>
      <c r="K8" s="106"/>
      <c r="L8" s="97"/>
      <c r="M8" s="98"/>
      <c r="N8" s="98"/>
    </row>
    <row r="9" spans="2:14" ht="15.75" thickBot="1" x14ac:dyDescent="0.2">
      <c r="B9" s="14">
        <v>1</v>
      </c>
      <c r="C9" s="15" t="s">
        <v>66</v>
      </c>
      <c r="D9" s="16" t="s">
        <v>52</v>
      </c>
      <c r="E9" s="16" t="s">
        <v>30</v>
      </c>
      <c r="F9" s="17">
        <v>4.7000000000000002E-3</v>
      </c>
      <c r="G9" s="16" t="s">
        <v>15</v>
      </c>
      <c r="H9" s="16" t="s">
        <v>16</v>
      </c>
      <c r="I9" s="62">
        <f>F9</f>
        <v>4.7000000000000002E-3</v>
      </c>
      <c r="J9" s="18">
        <f>I9/F$9</f>
        <v>1</v>
      </c>
      <c r="K9" s="19">
        <f t="shared" ref="K9:K45" si="0">I9/$F$46</f>
        <v>1.9822859552931255E-2</v>
      </c>
      <c r="L9" s="20">
        <f>K9*1000000</f>
        <v>19822.859552931255</v>
      </c>
      <c r="M9" s="89" t="s">
        <v>113</v>
      </c>
      <c r="N9" s="89" t="s">
        <v>114</v>
      </c>
    </row>
    <row r="10" spans="2:14" ht="15.75" thickBot="1" x14ac:dyDescent="0.2">
      <c r="B10" s="55">
        <v>2</v>
      </c>
      <c r="C10" s="56" t="s">
        <v>67</v>
      </c>
      <c r="D10" s="57" t="s">
        <v>53</v>
      </c>
      <c r="E10" s="57" t="s">
        <v>30</v>
      </c>
      <c r="F10" s="58">
        <v>2E-3</v>
      </c>
      <c r="G10" s="57" t="s">
        <v>15</v>
      </c>
      <c r="H10" s="57" t="s">
        <v>16</v>
      </c>
      <c r="I10" s="63">
        <f>F10</f>
        <v>2E-3</v>
      </c>
      <c r="J10" s="59">
        <f>I10/$F$10</f>
        <v>1</v>
      </c>
      <c r="K10" s="60">
        <f t="shared" si="0"/>
        <v>8.4352593842260647E-3</v>
      </c>
      <c r="L10" s="61">
        <f>K10*1000000</f>
        <v>8435.2593842260649</v>
      </c>
      <c r="M10" s="89" t="s">
        <v>114</v>
      </c>
      <c r="N10" s="89" t="s">
        <v>114</v>
      </c>
    </row>
    <row r="11" spans="2:14" ht="13.7" customHeight="1" x14ac:dyDescent="0.15">
      <c r="B11" s="107">
        <v>3</v>
      </c>
      <c r="C11" s="101" t="s">
        <v>36</v>
      </c>
      <c r="D11" s="111" t="s">
        <v>88</v>
      </c>
      <c r="E11" s="111" t="s">
        <v>54</v>
      </c>
      <c r="F11" s="115">
        <v>3.3E-3</v>
      </c>
      <c r="G11" s="74" t="s">
        <v>37</v>
      </c>
      <c r="H11" s="74" t="s">
        <v>39</v>
      </c>
      <c r="I11" s="64">
        <f>F$11*0.76</f>
        <v>2.5079999999999998E-3</v>
      </c>
      <c r="J11" s="22">
        <f>I11/F$11</f>
        <v>0.7599999999999999</v>
      </c>
      <c r="K11" s="23">
        <f t="shared" si="0"/>
        <v>1.0577815267819484E-2</v>
      </c>
      <c r="L11" s="24">
        <f>K11*1000000</f>
        <v>10577.815267819484</v>
      </c>
      <c r="M11" s="90"/>
      <c r="N11" s="92"/>
    </row>
    <row r="12" spans="2:14" ht="13.7" customHeight="1" x14ac:dyDescent="0.15">
      <c r="B12" s="108"/>
      <c r="C12" s="102"/>
      <c r="D12" s="112"/>
      <c r="E12" s="112"/>
      <c r="F12" s="116"/>
      <c r="G12" s="75" t="s">
        <v>38</v>
      </c>
      <c r="H12" s="76" t="s">
        <v>8</v>
      </c>
      <c r="I12" s="65">
        <f>F$11*0.15</f>
        <v>4.95E-4</v>
      </c>
      <c r="J12" s="27">
        <f t="shared" ref="J12" si="1">I12/F$11</f>
        <v>0.15</v>
      </c>
      <c r="K12" s="28">
        <f t="shared" si="0"/>
        <v>2.0877266975959509E-3</v>
      </c>
      <c r="L12" s="29">
        <f t="shared" ref="L12:L13" si="2">K12*1000000</f>
        <v>2087.726697595951</v>
      </c>
      <c r="M12" s="91"/>
      <c r="N12" s="93"/>
    </row>
    <row r="13" spans="2:14" ht="13.7" customHeight="1" x14ac:dyDescent="0.15">
      <c r="B13" s="108"/>
      <c r="C13" s="102"/>
      <c r="D13" s="112"/>
      <c r="E13" s="112"/>
      <c r="F13" s="116"/>
      <c r="G13" s="75" t="s">
        <v>51</v>
      </c>
      <c r="H13" s="76" t="s">
        <v>8</v>
      </c>
      <c r="I13" s="65">
        <f>F$11*0.03</f>
        <v>9.8999999999999994E-5</v>
      </c>
      <c r="J13" s="27">
        <f>I13/F$11</f>
        <v>0.03</v>
      </c>
      <c r="K13" s="28">
        <f t="shared" si="0"/>
        <v>4.1754533951919017E-4</v>
      </c>
      <c r="L13" s="29">
        <f t="shared" si="2"/>
        <v>417.54533951919018</v>
      </c>
      <c r="M13" s="91"/>
      <c r="N13" s="93"/>
    </row>
    <row r="14" spans="2:14" x14ac:dyDescent="0.15">
      <c r="B14" s="109"/>
      <c r="C14" s="102"/>
      <c r="D14" s="113"/>
      <c r="E14" s="113"/>
      <c r="F14" s="117"/>
      <c r="G14" s="76" t="s">
        <v>55</v>
      </c>
      <c r="H14" s="76" t="s">
        <v>8</v>
      </c>
      <c r="I14" s="65">
        <f>F$11*0.03</f>
        <v>9.8999999999999994E-5</v>
      </c>
      <c r="J14" s="27">
        <f>I14/F$11</f>
        <v>0.03</v>
      </c>
      <c r="K14" s="28">
        <f t="shared" si="0"/>
        <v>4.1754533951919017E-4</v>
      </c>
      <c r="L14" s="29">
        <f t="shared" ref="L14:L45" si="3">K14*1000000</f>
        <v>417.54533951919018</v>
      </c>
      <c r="M14" s="91"/>
      <c r="N14" s="93"/>
    </row>
    <row r="15" spans="2:14" ht="15.75" thickBot="1" x14ac:dyDescent="0.2">
      <c r="B15" s="110"/>
      <c r="C15" s="143"/>
      <c r="D15" s="114"/>
      <c r="E15" s="114"/>
      <c r="F15" s="118"/>
      <c r="G15" s="77" t="s">
        <v>56</v>
      </c>
      <c r="H15" s="77" t="s">
        <v>40</v>
      </c>
      <c r="I15" s="66">
        <f>F$11*0.03</f>
        <v>9.8999999999999994E-5</v>
      </c>
      <c r="J15" s="31">
        <f>I15/F$11</f>
        <v>0.03</v>
      </c>
      <c r="K15" s="32">
        <f t="shared" si="0"/>
        <v>4.1754533951919017E-4</v>
      </c>
      <c r="L15" s="33">
        <f t="shared" si="3"/>
        <v>417.54533951919018</v>
      </c>
      <c r="M15" s="91"/>
      <c r="N15" s="93"/>
    </row>
    <row r="16" spans="2:14" x14ac:dyDescent="0.15">
      <c r="B16" s="99">
        <v>4</v>
      </c>
      <c r="C16" s="101" t="s">
        <v>89</v>
      </c>
      <c r="D16" s="101" t="s">
        <v>90</v>
      </c>
      <c r="E16" s="101" t="s">
        <v>116</v>
      </c>
      <c r="F16" s="103">
        <v>8.6999999999999994E-3</v>
      </c>
      <c r="G16" s="84" t="s">
        <v>91</v>
      </c>
      <c r="H16" s="84" t="s">
        <v>95</v>
      </c>
      <c r="I16" s="64">
        <f>$F$16*J16</f>
        <v>6.1769999999999993E-3</v>
      </c>
      <c r="J16" s="22">
        <v>0.71</v>
      </c>
      <c r="K16" s="23">
        <f t="shared" si="0"/>
        <v>2.6052298608182197E-2</v>
      </c>
      <c r="L16" s="24">
        <f>K16*1000000</f>
        <v>26052.298608182198</v>
      </c>
      <c r="M16" s="90"/>
      <c r="N16" s="90"/>
    </row>
    <row r="17" spans="2:14" x14ac:dyDescent="0.15">
      <c r="B17" s="100"/>
      <c r="C17" s="102"/>
      <c r="D17" s="102"/>
      <c r="E17" s="102"/>
      <c r="F17" s="104"/>
      <c r="G17" s="82" t="s">
        <v>92</v>
      </c>
      <c r="H17" s="82" t="s">
        <v>96</v>
      </c>
      <c r="I17" s="65">
        <f t="shared" ref="I17:I19" si="4">$F$16*J17</f>
        <v>1.0439999999999998E-3</v>
      </c>
      <c r="J17" s="27">
        <v>0.12</v>
      </c>
      <c r="K17" s="27">
        <f t="shared" si="0"/>
        <v>4.4032053985660052E-3</v>
      </c>
      <c r="L17" s="29">
        <f t="shared" ref="L17:L19" si="5">K17*1000000</f>
        <v>4403.205398566005</v>
      </c>
      <c r="M17" s="91"/>
      <c r="N17" s="91"/>
    </row>
    <row r="18" spans="2:14" x14ac:dyDescent="0.15">
      <c r="B18" s="100"/>
      <c r="C18" s="102"/>
      <c r="D18" s="102"/>
      <c r="E18" s="102"/>
      <c r="F18" s="104"/>
      <c r="G18" s="82" t="s">
        <v>93</v>
      </c>
      <c r="H18" s="82" t="s">
        <v>95</v>
      </c>
      <c r="I18" s="65">
        <f t="shared" si="4"/>
        <v>6.96E-4</v>
      </c>
      <c r="J18" s="27">
        <v>0.08</v>
      </c>
      <c r="K18" s="27">
        <f t="shared" si="0"/>
        <v>2.9354702657106704E-3</v>
      </c>
      <c r="L18" s="29">
        <f t="shared" si="5"/>
        <v>2935.4702657106704</v>
      </c>
      <c r="M18" s="91"/>
      <c r="N18" s="91"/>
    </row>
    <row r="19" spans="2:14" ht="15.75" thickBot="1" x14ac:dyDescent="0.2">
      <c r="B19" s="100"/>
      <c r="C19" s="102"/>
      <c r="D19" s="102"/>
      <c r="E19" s="102"/>
      <c r="F19" s="104"/>
      <c r="G19" s="82" t="s">
        <v>94</v>
      </c>
      <c r="H19" s="82" t="s">
        <v>28</v>
      </c>
      <c r="I19" s="66">
        <f t="shared" si="4"/>
        <v>7.8299999999999995E-4</v>
      </c>
      <c r="J19" s="27">
        <v>0.09</v>
      </c>
      <c r="K19" s="27">
        <f t="shared" si="0"/>
        <v>3.3024040489245043E-3</v>
      </c>
      <c r="L19" s="29">
        <f t="shared" si="5"/>
        <v>3302.4040489245044</v>
      </c>
      <c r="M19" s="91"/>
      <c r="N19" s="91"/>
    </row>
    <row r="20" spans="2:14" ht="13.7" customHeight="1" x14ac:dyDescent="0.15">
      <c r="B20" s="107">
        <v>5</v>
      </c>
      <c r="C20" s="101" t="s">
        <v>115</v>
      </c>
      <c r="D20" s="111" t="s">
        <v>80</v>
      </c>
      <c r="E20" s="111" t="s">
        <v>117</v>
      </c>
      <c r="F20" s="150">
        <v>8.9999999999999998E-4</v>
      </c>
      <c r="G20" s="85" t="s">
        <v>110</v>
      </c>
      <c r="H20" s="85" t="s">
        <v>79</v>
      </c>
      <c r="I20" s="64">
        <f>F$20*0.9999</f>
        <v>8.9990999999999997E-4</v>
      </c>
      <c r="J20" s="22">
        <f>I20/F$20</f>
        <v>0.99990000000000001</v>
      </c>
      <c r="K20" s="23">
        <f t="shared" si="0"/>
        <v>3.7954871362294389E-3</v>
      </c>
      <c r="L20" s="24">
        <f t="shared" si="3"/>
        <v>3795.4871362294389</v>
      </c>
      <c r="M20" s="90"/>
      <c r="N20" s="92"/>
    </row>
    <row r="21" spans="2:14" ht="15.75" thickBot="1" x14ac:dyDescent="0.2">
      <c r="B21" s="163"/>
      <c r="C21" s="143"/>
      <c r="D21" s="145"/>
      <c r="E21" s="145"/>
      <c r="F21" s="153"/>
      <c r="G21" s="86" t="s">
        <v>111</v>
      </c>
      <c r="H21" s="30" t="s">
        <v>112</v>
      </c>
      <c r="I21" s="66">
        <f>F$20*0.0001</f>
        <v>8.9999999999999999E-8</v>
      </c>
      <c r="J21" s="31">
        <f>I21/F$20</f>
        <v>1E-4</v>
      </c>
      <c r="K21" s="32">
        <f t="shared" si="0"/>
        <v>3.7958667229017292E-7</v>
      </c>
      <c r="L21" s="33">
        <f t="shared" si="3"/>
        <v>0.3795866722901729</v>
      </c>
      <c r="M21" s="94"/>
      <c r="N21" s="95"/>
    </row>
    <row r="22" spans="2:14" x14ac:dyDescent="0.15">
      <c r="B22" s="108">
        <v>6</v>
      </c>
      <c r="C22" s="101" t="s">
        <v>50</v>
      </c>
      <c r="D22" s="112" t="s">
        <v>19</v>
      </c>
      <c r="E22" s="112" t="s">
        <v>41</v>
      </c>
      <c r="F22" s="116">
        <v>0.13159999999999999</v>
      </c>
      <c r="G22" s="34" t="s">
        <v>42</v>
      </c>
      <c r="H22" s="35" t="s">
        <v>8</v>
      </c>
      <c r="I22" s="67">
        <f>F$22*0.05</f>
        <v>6.5799999999999999E-3</v>
      </c>
      <c r="J22" s="36">
        <f t="shared" ref="J22:J27" si="6">I22/F$22</f>
        <v>0.05</v>
      </c>
      <c r="K22" s="37">
        <f t="shared" si="0"/>
        <v>2.7752003374103752E-2</v>
      </c>
      <c r="L22" s="38">
        <f t="shared" si="3"/>
        <v>27752.003374103751</v>
      </c>
      <c r="M22" s="91"/>
      <c r="N22" s="91"/>
    </row>
    <row r="23" spans="2:14" x14ac:dyDescent="0.15">
      <c r="B23" s="109"/>
      <c r="C23" s="102"/>
      <c r="D23" s="113"/>
      <c r="E23" s="113"/>
      <c r="F23" s="117"/>
      <c r="G23" s="26" t="s">
        <v>43</v>
      </c>
      <c r="H23" s="39" t="s">
        <v>20</v>
      </c>
      <c r="I23" s="65">
        <f>F$22*0.015</f>
        <v>1.9740000000000001E-3</v>
      </c>
      <c r="J23" s="27">
        <f t="shared" si="6"/>
        <v>1.5000000000000001E-2</v>
      </c>
      <c r="K23" s="28">
        <f t="shared" si="0"/>
        <v>8.325601012231126E-3</v>
      </c>
      <c r="L23" s="29">
        <f t="shared" si="3"/>
        <v>8325.6010122311254</v>
      </c>
      <c r="M23" s="91"/>
      <c r="N23" s="91"/>
    </row>
    <row r="24" spans="2:14" x14ac:dyDescent="0.15">
      <c r="B24" s="109"/>
      <c r="C24" s="102"/>
      <c r="D24" s="113"/>
      <c r="E24" s="113"/>
      <c r="F24" s="117"/>
      <c r="G24" s="26" t="s">
        <v>44</v>
      </c>
      <c r="H24" s="26" t="s">
        <v>45</v>
      </c>
      <c r="I24" s="65">
        <f>F$22*0.05</f>
        <v>6.5799999999999999E-3</v>
      </c>
      <c r="J24" s="27">
        <f t="shared" si="6"/>
        <v>0.05</v>
      </c>
      <c r="K24" s="28">
        <f t="shared" si="0"/>
        <v>2.7752003374103752E-2</v>
      </c>
      <c r="L24" s="29">
        <f t="shared" si="3"/>
        <v>27752.003374103751</v>
      </c>
      <c r="M24" s="91"/>
      <c r="N24" s="91"/>
    </row>
    <row r="25" spans="2:14" x14ac:dyDescent="0.15">
      <c r="B25" s="109"/>
      <c r="C25" s="102"/>
      <c r="D25" s="113"/>
      <c r="E25" s="113"/>
      <c r="F25" s="117"/>
      <c r="G25" s="26" t="s">
        <v>46</v>
      </c>
      <c r="H25" s="39" t="s">
        <v>47</v>
      </c>
      <c r="I25" s="65">
        <f>F$22*0.05</f>
        <v>6.5799999999999999E-3</v>
      </c>
      <c r="J25" s="27">
        <f t="shared" si="6"/>
        <v>0.05</v>
      </c>
      <c r="K25" s="28">
        <f t="shared" si="0"/>
        <v>2.7752003374103752E-2</v>
      </c>
      <c r="L25" s="29">
        <f t="shared" si="3"/>
        <v>27752.003374103751</v>
      </c>
      <c r="M25" s="91"/>
      <c r="N25" s="91"/>
    </row>
    <row r="26" spans="2:14" x14ac:dyDescent="0.15">
      <c r="B26" s="109"/>
      <c r="C26" s="102"/>
      <c r="D26" s="113"/>
      <c r="E26" s="113"/>
      <c r="F26" s="117"/>
      <c r="G26" s="26" t="s">
        <v>29</v>
      </c>
      <c r="H26" s="26" t="s">
        <v>31</v>
      </c>
      <c r="I26" s="65">
        <f>F$22*0.003</f>
        <v>3.948E-4</v>
      </c>
      <c r="J26" s="27">
        <f t="shared" si="6"/>
        <v>3.0000000000000001E-3</v>
      </c>
      <c r="K26" s="28">
        <f t="shared" si="0"/>
        <v>1.6651202024462251E-3</v>
      </c>
      <c r="L26" s="29">
        <f t="shared" si="3"/>
        <v>1665.1202024462252</v>
      </c>
      <c r="M26" s="91"/>
      <c r="N26" s="91"/>
    </row>
    <row r="27" spans="2:14" ht="15.75" thickBot="1" x14ac:dyDescent="0.2">
      <c r="B27" s="160"/>
      <c r="C27" s="102"/>
      <c r="D27" s="161"/>
      <c r="E27" s="161"/>
      <c r="F27" s="162"/>
      <c r="G27" s="16" t="s">
        <v>48</v>
      </c>
      <c r="H27" s="40" t="s">
        <v>49</v>
      </c>
      <c r="I27" s="62">
        <f>F$22*0.832</f>
        <v>0.1094912</v>
      </c>
      <c r="J27" s="18">
        <f t="shared" si="6"/>
        <v>0.83199999999999996</v>
      </c>
      <c r="K27" s="19">
        <f t="shared" si="0"/>
        <v>0.46179333614508644</v>
      </c>
      <c r="L27" s="20">
        <f t="shared" si="3"/>
        <v>461793.33614508645</v>
      </c>
      <c r="M27" s="94"/>
      <c r="N27" s="94"/>
    </row>
    <row r="28" spans="2:14" ht="13.7" customHeight="1" x14ac:dyDescent="0.15">
      <c r="B28" s="107">
        <v>7</v>
      </c>
      <c r="C28" s="101" t="s">
        <v>68</v>
      </c>
      <c r="D28" s="111" t="s">
        <v>69</v>
      </c>
      <c r="E28" s="147" t="s">
        <v>109</v>
      </c>
      <c r="F28" s="150">
        <v>2.7699999999999999E-2</v>
      </c>
      <c r="G28" s="21" t="s">
        <v>72</v>
      </c>
      <c r="H28" s="21" t="s">
        <v>73</v>
      </c>
      <c r="I28" s="68">
        <f>F28*0.965</f>
        <v>2.6730499999999997E-2</v>
      </c>
      <c r="J28" s="22">
        <f>I28/F$28</f>
        <v>0.96499999999999997</v>
      </c>
      <c r="K28" s="23">
        <f t="shared" si="0"/>
        <v>0.1127393504850274</v>
      </c>
      <c r="L28" s="24">
        <f t="shared" ref="L28:L30" si="7">K28*1000000</f>
        <v>112739.35048502739</v>
      </c>
      <c r="M28" s="90"/>
      <c r="N28" s="92"/>
    </row>
    <row r="29" spans="2:14" ht="13.7" customHeight="1" x14ac:dyDescent="0.15">
      <c r="B29" s="100"/>
      <c r="C29" s="102"/>
      <c r="D29" s="102"/>
      <c r="E29" s="148"/>
      <c r="F29" s="151"/>
      <c r="G29" s="25" t="s">
        <v>70</v>
      </c>
      <c r="H29" s="25" t="s">
        <v>74</v>
      </c>
      <c r="I29" s="69">
        <f>F28*0.03</f>
        <v>8.3099999999999992E-4</v>
      </c>
      <c r="J29" s="27">
        <f>I29/F$28</f>
        <v>0.03</v>
      </c>
      <c r="K29" s="28">
        <f t="shared" si="0"/>
        <v>3.5048502741459298E-3</v>
      </c>
      <c r="L29" s="29">
        <f t="shared" si="7"/>
        <v>3504.8502741459297</v>
      </c>
      <c r="M29" s="91"/>
      <c r="N29" s="93"/>
    </row>
    <row r="30" spans="2:14" ht="15.75" thickBot="1" x14ac:dyDescent="0.2">
      <c r="B30" s="146"/>
      <c r="C30" s="143"/>
      <c r="D30" s="114"/>
      <c r="E30" s="149"/>
      <c r="F30" s="152"/>
      <c r="G30" s="49" t="s">
        <v>71</v>
      </c>
      <c r="H30" s="49" t="s">
        <v>75</v>
      </c>
      <c r="I30" s="70">
        <f>F28*0.005</f>
        <v>1.3850000000000001E-4</v>
      </c>
      <c r="J30" s="31">
        <f>I30/F$28</f>
        <v>5.0000000000000001E-3</v>
      </c>
      <c r="K30" s="32">
        <f t="shared" si="0"/>
        <v>5.84141712357655E-4</v>
      </c>
      <c r="L30" s="33">
        <f t="shared" si="7"/>
        <v>584.14171235765502</v>
      </c>
      <c r="M30" s="94"/>
      <c r="N30" s="95"/>
    </row>
    <row r="31" spans="2:14" x14ac:dyDescent="0.15">
      <c r="B31" s="107">
        <v>8</v>
      </c>
      <c r="C31" s="101" t="s">
        <v>57</v>
      </c>
      <c r="D31" s="111" t="s">
        <v>21</v>
      </c>
      <c r="E31" s="111" t="s">
        <v>58</v>
      </c>
      <c r="F31" s="115">
        <v>4.0800000000000003E-2</v>
      </c>
      <c r="G31" s="87" t="s">
        <v>59</v>
      </c>
      <c r="H31" s="87" t="s">
        <v>26</v>
      </c>
      <c r="I31" s="68">
        <f>F31*0.25</f>
        <v>1.0200000000000001E-2</v>
      </c>
      <c r="J31" s="22">
        <f>I31/F$31</f>
        <v>0.25</v>
      </c>
      <c r="K31" s="23">
        <f t="shared" si="0"/>
        <v>4.3019822859552935E-2</v>
      </c>
      <c r="L31" s="24">
        <f t="shared" si="3"/>
        <v>43019.822859552936</v>
      </c>
      <c r="M31" s="90"/>
      <c r="N31" s="92"/>
    </row>
    <row r="32" spans="2:14" x14ac:dyDescent="0.15">
      <c r="B32" s="109"/>
      <c r="C32" s="102"/>
      <c r="D32" s="113"/>
      <c r="E32" s="113"/>
      <c r="F32" s="117"/>
      <c r="G32" s="42" t="s">
        <v>33</v>
      </c>
      <c r="H32" s="42" t="s">
        <v>17</v>
      </c>
      <c r="I32" s="69">
        <f>F$31*0.5</f>
        <v>2.0400000000000001E-2</v>
      </c>
      <c r="J32" s="27">
        <f>I32/F$31</f>
        <v>0.5</v>
      </c>
      <c r="K32" s="28">
        <f t="shared" si="0"/>
        <v>8.603964571910587E-2</v>
      </c>
      <c r="L32" s="29">
        <f t="shared" si="3"/>
        <v>86039.645719105873</v>
      </c>
      <c r="M32" s="91"/>
      <c r="N32" s="93"/>
    </row>
    <row r="33" spans="2:15" x14ac:dyDescent="0.15">
      <c r="B33" s="109"/>
      <c r="C33" s="102"/>
      <c r="D33" s="113"/>
      <c r="E33" s="113"/>
      <c r="F33" s="117"/>
      <c r="G33" s="42" t="s">
        <v>60</v>
      </c>
      <c r="H33" s="42" t="s">
        <v>62</v>
      </c>
      <c r="I33" s="69">
        <f>F$31*0.05</f>
        <v>2.0400000000000001E-3</v>
      </c>
      <c r="J33" s="27">
        <f t="shared" ref="J33" si="8">I33/F$31</f>
        <v>0.05</v>
      </c>
      <c r="K33" s="28">
        <f t="shared" si="0"/>
        <v>8.603964571910587E-3</v>
      </c>
      <c r="L33" s="29">
        <f t="shared" ref="L33" si="9">K33*1000000</f>
        <v>8603.9645719105865</v>
      </c>
      <c r="M33" s="91"/>
      <c r="N33" s="93"/>
    </row>
    <row r="34" spans="2:15" x14ac:dyDescent="0.15">
      <c r="B34" s="109"/>
      <c r="C34" s="102"/>
      <c r="D34" s="113"/>
      <c r="E34" s="113"/>
      <c r="F34" s="117"/>
      <c r="G34" s="42" t="s">
        <v>61</v>
      </c>
      <c r="H34" s="42" t="s">
        <v>63</v>
      </c>
      <c r="I34" s="69">
        <f>F$31*0.05</f>
        <v>2.0400000000000001E-3</v>
      </c>
      <c r="J34" s="27">
        <f>I34/F$31</f>
        <v>0.05</v>
      </c>
      <c r="K34" s="28">
        <f t="shared" si="0"/>
        <v>8.603964571910587E-3</v>
      </c>
      <c r="L34" s="29">
        <f t="shared" si="3"/>
        <v>8603.9645719105865</v>
      </c>
      <c r="M34" s="91"/>
      <c r="N34" s="93"/>
    </row>
    <row r="35" spans="2:15" x14ac:dyDescent="0.15">
      <c r="B35" s="109"/>
      <c r="C35" s="102"/>
      <c r="D35" s="144"/>
      <c r="E35" s="144"/>
      <c r="F35" s="117"/>
      <c r="G35" s="42" t="s">
        <v>34</v>
      </c>
      <c r="H35" s="42" t="s">
        <v>64</v>
      </c>
      <c r="I35" s="69">
        <f>F$31*0.05</f>
        <v>2.0400000000000001E-3</v>
      </c>
      <c r="J35" s="27">
        <f>I35/F$31</f>
        <v>0.05</v>
      </c>
      <c r="K35" s="28">
        <f t="shared" si="0"/>
        <v>8.603964571910587E-3</v>
      </c>
      <c r="L35" s="29">
        <f t="shared" si="3"/>
        <v>8603.9645719105865</v>
      </c>
      <c r="M35" s="91"/>
      <c r="N35" s="93"/>
    </row>
    <row r="36" spans="2:15" ht="15" customHeight="1" thickBot="1" x14ac:dyDescent="0.25">
      <c r="B36" s="110"/>
      <c r="C36" s="143"/>
      <c r="D36" s="145"/>
      <c r="E36" s="145"/>
      <c r="F36" s="118"/>
      <c r="G36" s="43" t="s">
        <v>25</v>
      </c>
      <c r="H36" s="88" t="s">
        <v>65</v>
      </c>
      <c r="I36" s="70">
        <f>F31*0.1</f>
        <v>4.0800000000000003E-3</v>
      </c>
      <c r="J36" s="31">
        <f>I36/F$31</f>
        <v>0.1</v>
      </c>
      <c r="K36" s="32">
        <f t="shared" si="0"/>
        <v>1.7207929143821174E-2</v>
      </c>
      <c r="L36" s="33">
        <f t="shared" si="3"/>
        <v>17207.929143821173</v>
      </c>
      <c r="M36" s="94"/>
      <c r="N36" s="95"/>
    </row>
    <row r="37" spans="2:15" x14ac:dyDescent="0.15">
      <c r="B37" s="108">
        <v>9</v>
      </c>
      <c r="C37" s="101" t="s">
        <v>32</v>
      </c>
      <c r="D37" s="112" t="s">
        <v>97</v>
      </c>
      <c r="E37" s="112" t="s">
        <v>119</v>
      </c>
      <c r="F37" s="116">
        <v>1.6899999999999998E-2</v>
      </c>
      <c r="G37" s="44" t="s">
        <v>98</v>
      </c>
      <c r="H37" s="45" t="s">
        <v>104</v>
      </c>
      <c r="I37" s="71">
        <f>$F$37*J37</f>
        <v>6.7599999999999995E-4</v>
      </c>
      <c r="J37" s="36">
        <v>0.04</v>
      </c>
      <c r="K37" s="37">
        <f t="shared" si="0"/>
        <v>2.8511176718684097E-3</v>
      </c>
      <c r="L37" s="38">
        <f t="shared" si="3"/>
        <v>2851.1176718684096</v>
      </c>
      <c r="M37" s="164"/>
      <c r="N37" s="92"/>
      <c r="O37" s="46"/>
    </row>
    <row r="38" spans="2:15" ht="14.25" customHeight="1" x14ac:dyDescent="0.15">
      <c r="B38" s="109"/>
      <c r="C38" s="102"/>
      <c r="D38" s="113"/>
      <c r="E38" s="113"/>
      <c r="F38" s="117"/>
      <c r="G38" s="47" t="s">
        <v>99</v>
      </c>
      <c r="H38" s="48" t="s">
        <v>76</v>
      </c>
      <c r="I38" s="71">
        <f t="shared" ref="I38:I43" si="10">$F$37*J38</f>
        <v>6.7599999999999995E-4</v>
      </c>
      <c r="J38" s="27">
        <v>0.04</v>
      </c>
      <c r="K38" s="28">
        <f t="shared" si="0"/>
        <v>2.8511176718684097E-3</v>
      </c>
      <c r="L38" s="29">
        <f t="shared" si="3"/>
        <v>2851.1176718684096</v>
      </c>
      <c r="M38" s="165"/>
      <c r="N38" s="93"/>
    </row>
    <row r="39" spans="2:15" x14ac:dyDescent="0.15">
      <c r="B39" s="109"/>
      <c r="C39" s="102"/>
      <c r="D39" s="113"/>
      <c r="E39" s="113"/>
      <c r="F39" s="117"/>
      <c r="G39" s="47" t="s">
        <v>100</v>
      </c>
      <c r="H39" s="48" t="s">
        <v>27</v>
      </c>
      <c r="I39" s="71">
        <f t="shared" si="10"/>
        <v>7.7739999999999997E-3</v>
      </c>
      <c r="J39" s="27">
        <v>0.46</v>
      </c>
      <c r="K39" s="28">
        <f t="shared" si="0"/>
        <v>3.278785322648671E-2</v>
      </c>
      <c r="L39" s="29">
        <f t="shared" si="3"/>
        <v>32787.85322648671</v>
      </c>
      <c r="M39" s="165"/>
      <c r="N39" s="93"/>
    </row>
    <row r="40" spans="2:15" ht="14.25" customHeight="1" x14ac:dyDescent="0.15">
      <c r="B40" s="109"/>
      <c r="C40" s="102"/>
      <c r="D40" s="113"/>
      <c r="E40" s="113"/>
      <c r="F40" s="117"/>
      <c r="G40" s="47" t="s">
        <v>101</v>
      </c>
      <c r="H40" s="48" t="s">
        <v>28</v>
      </c>
      <c r="I40" s="71">
        <f t="shared" si="10"/>
        <v>1.6899999999999999E-4</v>
      </c>
      <c r="J40" s="27">
        <v>0.01</v>
      </c>
      <c r="K40" s="28">
        <f t="shared" si="0"/>
        <v>7.1277941796710242E-4</v>
      </c>
      <c r="L40" s="29">
        <f t="shared" si="3"/>
        <v>712.7794179671024</v>
      </c>
      <c r="M40" s="165"/>
      <c r="N40" s="93"/>
    </row>
    <row r="41" spans="2:15" ht="14.25" customHeight="1" x14ac:dyDescent="0.15">
      <c r="B41" s="109"/>
      <c r="C41" s="102"/>
      <c r="D41" s="113"/>
      <c r="E41" s="113"/>
      <c r="F41" s="117"/>
      <c r="G41" s="47" t="s">
        <v>102</v>
      </c>
      <c r="H41" s="48" t="s">
        <v>105</v>
      </c>
      <c r="I41" s="71">
        <f t="shared" si="10"/>
        <v>4.0559999999999997E-3</v>
      </c>
      <c r="J41" s="27">
        <v>0.24</v>
      </c>
      <c r="K41" s="28">
        <f t="shared" si="0"/>
        <v>1.7106706031210457E-2</v>
      </c>
      <c r="L41" s="29">
        <f t="shared" si="3"/>
        <v>17106.706031210459</v>
      </c>
      <c r="M41" s="165"/>
      <c r="N41" s="93"/>
    </row>
    <row r="42" spans="2:15" ht="14.25" customHeight="1" x14ac:dyDescent="0.15">
      <c r="B42" s="109"/>
      <c r="C42" s="102"/>
      <c r="D42" s="113"/>
      <c r="E42" s="113"/>
      <c r="F42" s="117"/>
      <c r="G42" s="47" t="s">
        <v>103</v>
      </c>
      <c r="H42" s="48" t="s">
        <v>76</v>
      </c>
      <c r="I42" s="71">
        <f t="shared" si="10"/>
        <v>2.0279999999999999E-3</v>
      </c>
      <c r="J42" s="27">
        <v>0.12</v>
      </c>
      <c r="K42" s="28">
        <f t="shared" si="0"/>
        <v>8.5533530156052286E-3</v>
      </c>
      <c r="L42" s="29">
        <f t="shared" si="3"/>
        <v>8553.3530156052293</v>
      </c>
      <c r="M42" s="165"/>
      <c r="N42" s="93"/>
    </row>
    <row r="43" spans="2:15" ht="14.25" customHeight="1" thickBot="1" x14ac:dyDescent="0.2">
      <c r="B43" s="109"/>
      <c r="C43" s="102"/>
      <c r="D43" s="113"/>
      <c r="E43" s="113"/>
      <c r="F43" s="117"/>
      <c r="G43" s="47" t="s">
        <v>103</v>
      </c>
      <c r="H43" s="48" t="s">
        <v>106</v>
      </c>
      <c r="I43" s="71">
        <f t="shared" si="10"/>
        <v>1.5209999999999998E-3</v>
      </c>
      <c r="J43" s="27">
        <v>0.09</v>
      </c>
      <c r="K43" s="28">
        <f t="shared" si="0"/>
        <v>6.4150147617039214E-3</v>
      </c>
      <c r="L43" s="29">
        <f t="shared" si="3"/>
        <v>6415.0147617039211</v>
      </c>
      <c r="M43" s="165"/>
      <c r="N43" s="93"/>
    </row>
    <row r="44" spans="2:15" ht="26.25" customHeight="1" x14ac:dyDescent="0.15">
      <c r="B44" s="107">
        <v>10</v>
      </c>
      <c r="C44" s="101" t="s">
        <v>107</v>
      </c>
      <c r="D44" s="111" t="s">
        <v>22</v>
      </c>
      <c r="E44" s="147" t="s">
        <v>118</v>
      </c>
      <c r="F44" s="150">
        <v>5.0000000000000001E-4</v>
      </c>
      <c r="G44" s="84" t="s">
        <v>23</v>
      </c>
      <c r="H44" s="84" t="s">
        <v>0</v>
      </c>
      <c r="I44" s="68">
        <f>F44*0.1268</f>
        <v>6.3399999999999996E-5</v>
      </c>
      <c r="J44" s="22">
        <f>I44/F$44</f>
        <v>0.1268</v>
      </c>
      <c r="K44" s="23">
        <f t="shared" si="0"/>
        <v>2.6739772247996626E-4</v>
      </c>
      <c r="L44" s="24">
        <f t="shared" si="3"/>
        <v>267.39772247996626</v>
      </c>
      <c r="M44" s="78"/>
      <c r="N44" s="79"/>
    </row>
    <row r="45" spans="2:15" ht="26.25" customHeight="1" thickBot="1" x14ac:dyDescent="0.2">
      <c r="B45" s="157"/>
      <c r="C45" s="143"/>
      <c r="D45" s="114"/>
      <c r="E45" s="158"/>
      <c r="F45" s="159"/>
      <c r="G45" s="83" t="s">
        <v>18</v>
      </c>
      <c r="H45" s="83" t="s">
        <v>24</v>
      </c>
      <c r="I45" s="70">
        <f>F44*0.8732</f>
        <v>4.3659999999999999E-4</v>
      </c>
      <c r="J45" s="31">
        <f>I45/F$44</f>
        <v>0.87319999999999998</v>
      </c>
      <c r="K45" s="32">
        <f t="shared" si="0"/>
        <v>1.84141712357655E-3</v>
      </c>
      <c r="L45" s="33">
        <f t="shared" si="3"/>
        <v>1841.41712357655</v>
      </c>
      <c r="M45" s="80"/>
      <c r="N45" s="81"/>
    </row>
    <row r="46" spans="2:15" ht="15.75" thickBot="1" x14ac:dyDescent="0.25">
      <c r="B46" s="154" t="s">
        <v>7</v>
      </c>
      <c r="C46" s="155"/>
      <c r="D46" s="156"/>
      <c r="E46" s="156"/>
      <c r="F46" s="50">
        <f>SUM(F9:F45)</f>
        <v>0.23710000000000001</v>
      </c>
      <c r="G46" s="51"/>
      <c r="H46" s="52"/>
      <c r="I46" s="53"/>
      <c r="J46" s="52"/>
      <c r="K46" s="72">
        <f>SUM(K9:K45)</f>
        <v>0.99999999999999989</v>
      </c>
      <c r="L46" s="73">
        <f>SUM(L9:L45)</f>
        <v>999999.99999999977</v>
      </c>
    </row>
    <row r="47" spans="2:15" x14ac:dyDescent="0.15">
      <c r="F47" s="41"/>
      <c r="G47" s="41"/>
    </row>
    <row r="48" spans="2:15" x14ac:dyDescent="0.15">
      <c r="F48" s="54"/>
    </row>
  </sheetData>
  <mergeCells count="74">
    <mergeCell ref="B22:B27"/>
    <mergeCell ref="D22:D27"/>
    <mergeCell ref="E22:E27"/>
    <mergeCell ref="F22:F27"/>
    <mergeCell ref="C20:C21"/>
    <mergeCell ref="B20:B21"/>
    <mergeCell ref="D20:D21"/>
    <mergeCell ref="E20:E21"/>
    <mergeCell ref="B46:E46"/>
    <mergeCell ref="B37:B43"/>
    <mergeCell ref="D37:D43"/>
    <mergeCell ref="E37:E43"/>
    <mergeCell ref="F37:F43"/>
    <mergeCell ref="B44:B45"/>
    <mergeCell ref="D44:D45"/>
    <mergeCell ref="E44:E45"/>
    <mergeCell ref="F44:F45"/>
    <mergeCell ref="C37:C43"/>
    <mergeCell ref="C44:C45"/>
    <mergeCell ref="H6:H8"/>
    <mergeCell ref="I6:I8"/>
    <mergeCell ref="C6:C8"/>
    <mergeCell ref="C11:C15"/>
    <mergeCell ref="B31:B36"/>
    <mergeCell ref="D31:D36"/>
    <mergeCell ref="E31:E36"/>
    <mergeCell ref="F31:F36"/>
    <mergeCell ref="C22:C27"/>
    <mergeCell ref="C31:C36"/>
    <mergeCell ref="B28:B30"/>
    <mergeCell ref="C28:C30"/>
    <mergeCell ref="D28:D30"/>
    <mergeCell ref="E28:E30"/>
    <mergeCell ref="F28:F30"/>
    <mergeCell ref="F20:F21"/>
    <mergeCell ref="B6:B8"/>
    <mergeCell ref="D6:D8"/>
    <mergeCell ref="E6:E8"/>
    <mergeCell ref="F6:F8"/>
    <mergeCell ref="G6:G8"/>
    <mergeCell ref="B3:D3"/>
    <mergeCell ref="E3:F3"/>
    <mergeCell ref="B4:D4"/>
    <mergeCell ref="E4:F4"/>
    <mergeCell ref="J3:L3"/>
    <mergeCell ref="J4:L4"/>
    <mergeCell ref="M11:M15"/>
    <mergeCell ref="N11:N15"/>
    <mergeCell ref="M6:M8"/>
    <mergeCell ref="N6:N8"/>
    <mergeCell ref="B16:B19"/>
    <mergeCell ref="C16:C19"/>
    <mergeCell ref="D16:D19"/>
    <mergeCell ref="E16:E19"/>
    <mergeCell ref="F16:F19"/>
    <mergeCell ref="J6:J8"/>
    <mergeCell ref="K6:K8"/>
    <mergeCell ref="L6:L8"/>
    <mergeCell ref="B11:B15"/>
    <mergeCell ref="D11:D15"/>
    <mergeCell ref="E11:E15"/>
    <mergeCell ref="F11:F15"/>
    <mergeCell ref="M22:M27"/>
    <mergeCell ref="N22:N27"/>
    <mergeCell ref="M20:M21"/>
    <mergeCell ref="N20:N21"/>
    <mergeCell ref="M16:M19"/>
    <mergeCell ref="N16:N19"/>
    <mergeCell ref="M37:M43"/>
    <mergeCell ref="N37:N43"/>
    <mergeCell ref="M28:M30"/>
    <mergeCell ref="N28:N30"/>
    <mergeCell ref="M31:M36"/>
    <mergeCell ref="N31:N36"/>
  </mergeCells>
  <phoneticPr fontId="5" type="noConversion"/>
  <conditionalFormatting sqref="G32:G33 G35">
    <cfRule type="cellIs" dxfId="1" priority="2" stopIfTrue="1" operator="equal">
      <formula>#REF!</formula>
    </cfRule>
  </conditionalFormatting>
  <conditionalFormatting sqref="G34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151" r:id="rId4">
          <objectPr defaultSize="0" autoPict="0" r:id="rId5">
            <anchor moveWithCells="1">
              <from>
                <xdr:col>13</xdr:col>
                <xdr:colOff>152400</xdr:colOff>
                <xdr:row>43</xdr:row>
                <xdr:rowOff>9525</xdr:rowOff>
              </from>
              <to>
                <xdr:col>13</xdr:col>
                <xdr:colOff>638175</xdr:colOff>
                <xdr:row>43</xdr:row>
                <xdr:rowOff>304800</xdr:rowOff>
              </to>
            </anchor>
          </objectPr>
        </oleObject>
      </mc:Choice>
      <mc:Fallback>
        <oleObject progId="Acrobat Document" dvAspect="DVASPECT_ICON" shapeId="1151" r:id="rId4"/>
      </mc:Fallback>
    </mc:AlternateContent>
    <mc:AlternateContent xmlns:mc="http://schemas.openxmlformats.org/markup-compatibility/2006">
      <mc:Choice Requires="x14">
        <oleObject progId="Acrobat Document" dvAspect="DVASPECT_ICON" shapeId="1177" r:id="rId6">
          <objectPr defaultSize="0" autoPict="0" r:id="rId7">
            <anchor moveWithCells="1">
              <from>
                <xdr:col>13</xdr:col>
                <xdr:colOff>152400</xdr:colOff>
                <xdr:row>44</xdr:row>
                <xdr:rowOff>47625</xdr:rowOff>
              </from>
              <to>
                <xdr:col>13</xdr:col>
                <xdr:colOff>638175</xdr:colOff>
                <xdr:row>44</xdr:row>
                <xdr:rowOff>304800</xdr:rowOff>
              </to>
            </anchor>
          </objectPr>
        </oleObject>
      </mc:Choice>
      <mc:Fallback>
        <oleObject progId="Acrobat Document" dvAspect="DVASPECT_ICON" shapeId="1177" r:id="rId6"/>
      </mc:Fallback>
    </mc:AlternateContent>
    <mc:AlternateContent xmlns:mc="http://schemas.openxmlformats.org/markup-compatibility/2006">
      <mc:Choice Requires="x14">
        <oleObject progId="Acrobat Document" dvAspect="DVASPECT_ICON" shapeId="1190" r:id="rId8">
          <objectPr defaultSize="0" autoPict="0" r:id="rId9">
            <anchor moveWithCells="1">
              <from>
                <xdr:col>13</xdr:col>
                <xdr:colOff>114300</xdr:colOff>
                <xdr:row>19</xdr:row>
                <xdr:rowOff>38100</xdr:rowOff>
              </from>
              <to>
                <xdr:col>13</xdr:col>
                <xdr:colOff>657225</xdr:colOff>
                <xdr:row>20</xdr:row>
                <xdr:rowOff>142875</xdr:rowOff>
              </to>
            </anchor>
          </objectPr>
        </oleObject>
      </mc:Choice>
      <mc:Fallback>
        <oleObject progId="Acrobat Document" dvAspect="DVASPECT_ICON" shapeId="1190" r:id="rId8"/>
      </mc:Fallback>
    </mc:AlternateContent>
    <mc:AlternateContent xmlns:mc="http://schemas.openxmlformats.org/markup-compatibility/2006">
      <mc:Choice Requires="x14">
        <oleObject progId="Acrobat Document" dvAspect="DVASPECT_ICON" shapeId="1197" r:id="rId10">
          <objectPr defaultSize="0" autoPict="0" r:id="rId11">
            <anchor moveWithCells="1">
              <from>
                <xdr:col>13</xdr:col>
                <xdr:colOff>152400</xdr:colOff>
                <xdr:row>11</xdr:row>
                <xdr:rowOff>133350</xdr:rowOff>
              </from>
              <to>
                <xdr:col>13</xdr:col>
                <xdr:colOff>619125</xdr:colOff>
                <xdr:row>13</xdr:row>
                <xdr:rowOff>152400</xdr:rowOff>
              </to>
            </anchor>
          </objectPr>
        </oleObject>
      </mc:Choice>
      <mc:Fallback>
        <oleObject progId="Acrobat Document" dvAspect="DVASPECT_ICON" shapeId="1197" r:id="rId10"/>
      </mc:Fallback>
    </mc:AlternateContent>
    <mc:AlternateContent xmlns:mc="http://schemas.openxmlformats.org/markup-compatibility/2006">
      <mc:Choice Requires="x14">
        <oleObject progId="포장기 셸 개체" dvAspect="DVASPECT_ICON" shapeId="1198" r:id="rId12">
          <objectPr defaultSize="0" autoPict="0" r:id="rId13">
            <anchor moveWithCells="1">
              <from>
                <xdr:col>12</xdr:col>
                <xdr:colOff>123825</xdr:colOff>
                <xdr:row>10</xdr:row>
                <xdr:rowOff>152400</xdr:rowOff>
              </from>
              <to>
                <xdr:col>12</xdr:col>
                <xdr:colOff>857250</xdr:colOff>
                <xdr:row>14</xdr:row>
                <xdr:rowOff>0</xdr:rowOff>
              </to>
            </anchor>
          </objectPr>
        </oleObject>
      </mc:Choice>
      <mc:Fallback>
        <oleObject progId="포장기 셸 개체" dvAspect="DVASPECT_ICON" shapeId="1198" r:id="rId12"/>
      </mc:Fallback>
    </mc:AlternateContent>
    <mc:AlternateContent xmlns:mc="http://schemas.openxmlformats.org/markup-compatibility/2006">
      <mc:Choice Requires="x14">
        <oleObject progId="Acrobat Document" dvAspect="DVASPECT_ICON" shapeId="1209" r:id="rId14">
          <objectPr defaultSize="0" autoPict="0" r:id="rId15">
            <anchor moveWithCells="1">
              <from>
                <xdr:col>12</xdr:col>
                <xdr:colOff>190500</xdr:colOff>
                <xdr:row>15</xdr:row>
                <xdr:rowOff>161925</xdr:rowOff>
              </from>
              <to>
                <xdr:col>12</xdr:col>
                <xdr:colOff>742950</xdr:colOff>
                <xdr:row>18</xdr:row>
                <xdr:rowOff>95250</xdr:rowOff>
              </to>
            </anchor>
          </objectPr>
        </oleObject>
      </mc:Choice>
      <mc:Fallback>
        <oleObject progId="Acrobat Document" dvAspect="DVASPECT_ICON" shapeId="1209" r:id="rId14"/>
      </mc:Fallback>
    </mc:AlternateContent>
    <mc:AlternateContent xmlns:mc="http://schemas.openxmlformats.org/markup-compatibility/2006">
      <mc:Choice Requires="x14">
        <oleObject progId="Acrobat Document" dvAspect="DVASPECT_ICON" shapeId="1211" r:id="rId16">
          <objectPr defaultSize="0" autoPict="0" r:id="rId17">
            <anchor moveWithCells="1">
              <from>
                <xdr:col>13</xdr:col>
                <xdr:colOff>104775</xdr:colOff>
                <xdr:row>15</xdr:row>
                <xdr:rowOff>142875</xdr:rowOff>
              </from>
              <to>
                <xdr:col>13</xdr:col>
                <xdr:colOff>657225</xdr:colOff>
                <xdr:row>18</xdr:row>
                <xdr:rowOff>76200</xdr:rowOff>
              </to>
            </anchor>
          </objectPr>
        </oleObject>
      </mc:Choice>
      <mc:Fallback>
        <oleObject progId="Acrobat Document" dvAspect="DVASPECT_ICON" shapeId="1211" r:id="rId16"/>
      </mc:Fallback>
    </mc:AlternateContent>
    <mc:AlternateContent xmlns:mc="http://schemas.openxmlformats.org/markup-compatibility/2006">
      <mc:Choice Requires="x14">
        <oleObject progId="포장기 셸 개체" dvAspect="DVASPECT_ICON" shapeId="1212" r:id="rId18">
          <objectPr defaultSize="0" autoPict="0" r:id="rId19">
            <anchor moveWithCells="1">
              <from>
                <xdr:col>12</xdr:col>
                <xdr:colOff>285750</xdr:colOff>
                <xdr:row>19</xdr:row>
                <xdr:rowOff>19050</xdr:rowOff>
              </from>
              <to>
                <xdr:col>12</xdr:col>
                <xdr:colOff>666750</xdr:colOff>
                <xdr:row>20</xdr:row>
                <xdr:rowOff>171450</xdr:rowOff>
              </to>
            </anchor>
          </objectPr>
        </oleObject>
      </mc:Choice>
      <mc:Fallback>
        <oleObject progId="포장기 셸 개체" dvAspect="DVASPECT_ICON" shapeId="1212" r:id="rId18"/>
      </mc:Fallback>
    </mc:AlternateContent>
    <mc:AlternateContent xmlns:mc="http://schemas.openxmlformats.org/markup-compatibility/2006">
      <mc:Choice Requires="x14">
        <oleObject progId="Acrobat Document" dvAspect="DVASPECT_ICON" shapeId="1213" r:id="rId20">
          <objectPr defaultSize="0" autoPict="0" r:id="rId21">
            <anchor moveWithCells="1">
              <from>
                <xdr:col>13</xdr:col>
                <xdr:colOff>104775</xdr:colOff>
                <xdr:row>23</xdr:row>
                <xdr:rowOff>9525</xdr:rowOff>
              </from>
              <to>
                <xdr:col>13</xdr:col>
                <xdr:colOff>685800</xdr:colOff>
                <xdr:row>25</xdr:row>
                <xdr:rowOff>38100</xdr:rowOff>
              </to>
            </anchor>
          </objectPr>
        </oleObject>
      </mc:Choice>
      <mc:Fallback>
        <oleObject progId="Acrobat Document" dvAspect="DVASPECT_ICON" shapeId="1213" r:id="rId20"/>
      </mc:Fallback>
    </mc:AlternateContent>
    <mc:AlternateContent xmlns:mc="http://schemas.openxmlformats.org/markup-compatibility/2006">
      <mc:Choice Requires="x14">
        <oleObject progId="Acrobat Document" dvAspect="DVASPECT_ICON" shapeId="1214" r:id="rId22">
          <objectPr defaultSize="0" autoPict="0" r:id="rId23">
            <anchor moveWithCells="1">
              <from>
                <xdr:col>12</xdr:col>
                <xdr:colOff>104775</xdr:colOff>
                <xdr:row>22</xdr:row>
                <xdr:rowOff>180975</xdr:rowOff>
              </from>
              <to>
                <xdr:col>12</xdr:col>
                <xdr:colOff>714375</xdr:colOff>
                <xdr:row>25</xdr:row>
                <xdr:rowOff>66675</xdr:rowOff>
              </to>
            </anchor>
          </objectPr>
        </oleObject>
      </mc:Choice>
      <mc:Fallback>
        <oleObject progId="Acrobat Document" dvAspect="DVASPECT_ICON" shapeId="1214" r:id="rId22"/>
      </mc:Fallback>
    </mc:AlternateContent>
    <mc:AlternateContent xmlns:mc="http://schemas.openxmlformats.org/markup-compatibility/2006">
      <mc:Choice Requires="x14">
        <oleObject progId="Acrobat Document" dvAspect="DVASPECT_ICON" shapeId="1215" r:id="rId24">
          <objectPr defaultSize="0" autoPict="0" r:id="rId25">
            <anchor moveWithCells="1">
              <from>
                <xdr:col>13</xdr:col>
                <xdr:colOff>95250</xdr:colOff>
                <xdr:row>27</xdr:row>
                <xdr:rowOff>66675</xdr:rowOff>
              </from>
              <to>
                <xdr:col>13</xdr:col>
                <xdr:colOff>619125</xdr:colOff>
                <xdr:row>29</xdr:row>
                <xdr:rowOff>114300</xdr:rowOff>
              </to>
            </anchor>
          </objectPr>
        </oleObject>
      </mc:Choice>
      <mc:Fallback>
        <oleObject progId="Acrobat Document" dvAspect="DVASPECT_ICON" shapeId="1215" r:id="rId24"/>
      </mc:Fallback>
    </mc:AlternateContent>
    <mc:AlternateContent xmlns:mc="http://schemas.openxmlformats.org/markup-compatibility/2006">
      <mc:Choice Requires="x14">
        <oleObject progId="포장기 셸 개체" dvAspect="DVASPECT_ICON" shapeId="1216" r:id="rId26">
          <objectPr defaultSize="0" autoPict="0" r:id="rId27">
            <anchor moveWithCells="1">
              <from>
                <xdr:col>12</xdr:col>
                <xdr:colOff>219075</xdr:colOff>
                <xdr:row>27</xdr:row>
                <xdr:rowOff>104775</xdr:rowOff>
              </from>
              <to>
                <xdr:col>12</xdr:col>
                <xdr:colOff>647700</xdr:colOff>
                <xdr:row>29</xdr:row>
                <xdr:rowOff>85725</xdr:rowOff>
              </to>
            </anchor>
          </objectPr>
        </oleObject>
      </mc:Choice>
      <mc:Fallback>
        <oleObject progId="포장기 셸 개체" dvAspect="DVASPECT_ICON" shapeId="1216" r:id="rId26"/>
      </mc:Fallback>
    </mc:AlternateContent>
    <mc:AlternateContent xmlns:mc="http://schemas.openxmlformats.org/markup-compatibility/2006">
      <mc:Choice Requires="x14">
        <oleObject progId="Acrobat Document" dvAspect="DVASPECT_ICON" shapeId="1217" r:id="rId28">
          <objectPr defaultSize="0" autoPict="0" r:id="rId29">
            <anchor moveWithCells="1">
              <from>
                <xdr:col>13</xdr:col>
                <xdr:colOff>57150</xdr:colOff>
                <xdr:row>31</xdr:row>
                <xdr:rowOff>95250</xdr:rowOff>
              </from>
              <to>
                <xdr:col>13</xdr:col>
                <xdr:colOff>704850</xdr:colOff>
                <xdr:row>34</xdr:row>
                <xdr:rowOff>9525</xdr:rowOff>
              </to>
            </anchor>
          </objectPr>
        </oleObject>
      </mc:Choice>
      <mc:Fallback>
        <oleObject progId="Acrobat Document" dvAspect="DVASPECT_ICON" shapeId="1217" r:id="rId28"/>
      </mc:Fallback>
    </mc:AlternateContent>
    <mc:AlternateContent xmlns:mc="http://schemas.openxmlformats.org/markup-compatibility/2006">
      <mc:Choice Requires="x14">
        <oleObject progId="포장기 셸 개체" dvAspect="DVASPECT_ICON" shapeId="1218" r:id="rId30">
          <objectPr defaultSize="0" autoPict="0" r:id="rId31">
            <anchor moveWithCells="1">
              <from>
                <xdr:col>12</xdr:col>
                <xdr:colOff>66675</xdr:colOff>
                <xdr:row>31</xdr:row>
                <xdr:rowOff>95250</xdr:rowOff>
              </from>
              <to>
                <xdr:col>12</xdr:col>
                <xdr:colOff>819150</xdr:colOff>
                <xdr:row>34</xdr:row>
                <xdr:rowOff>85725</xdr:rowOff>
              </to>
            </anchor>
          </objectPr>
        </oleObject>
      </mc:Choice>
      <mc:Fallback>
        <oleObject progId="포장기 셸 개체" dvAspect="DVASPECT_ICON" shapeId="1218" r:id="rId30"/>
      </mc:Fallback>
    </mc:AlternateContent>
    <mc:AlternateContent xmlns:mc="http://schemas.openxmlformats.org/markup-compatibility/2006">
      <mc:Choice Requires="x14">
        <oleObject progId="Acrobat Document" dvAspect="DVASPECT_ICON" shapeId="1219" r:id="rId32">
          <objectPr defaultSize="0" autoPict="0" r:id="rId33">
            <anchor moveWithCells="1">
              <from>
                <xdr:col>13</xdr:col>
                <xdr:colOff>57150</xdr:colOff>
                <xdr:row>37</xdr:row>
                <xdr:rowOff>133350</xdr:rowOff>
              </from>
              <to>
                <xdr:col>13</xdr:col>
                <xdr:colOff>704850</xdr:colOff>
                <xdr:row>40</xdr:row>
                <xdr:rowOff>104775</xdr:rowOff>
              </to>
            </anchor>
          </objectPr>
        </oleObject>
      </mc:Choice>
      <mc:Fallback>
        <oleObject progId="Acrobat Document" dvAspect="DVASPECT_ICON" shapeId="1219" r:id="rId32"/>
      </mc:Fallback>
    </mc:AlternateContent>
    <mc:AlternateContent xmlns:mc="http://schemas.openxmlformats.org/markup-compatibility/2006">
      <mc:Choice Requires="x14">
        <oleObject progId="AcroExch.Document.11" shapeId="1221" r:id="rId34">
          <objectPr defaultSize="0" autoPict="0" r:id="rId35">
            <anchor moveWithCells="1" sizeWithCells="1">
              <from>
                <xdr:col>12</xdr:col>
                <xdr:colOff>352425</xdr:colOff>
                <xdr:row>43</xdr:row>
                <xdr:rowOff>0</xdr:rowOff>
              </from>
              <to>
                <xdr:col>12</xdr:col>
                <xdr:colOff>647700</xdr:colOff>
                <xdr:row>43</xdr:row>
                <xdr:rowOff>314325</xdr:rowOff>
              </to>
            </anchor>
          </objectPr>
        </oleObject>
      </mc:Choice>
      <mc:Fallback>
        <oleObject progId="AcroExch.Document.11" shapeId="1221" r:id="rId34"/>
      </mc:Fallback>
    </mc:AlternateContent>
    <mc:AlternateContent xmlns:mc="http://schemas.openxmlformats.org/markup-compatibility/2006">
      <mc:Choice Requires="x14">
        <oleObject progId="AcroExch.Document.11" shapeId="1222" r:id="rId36">
          <objectPr defaultSize="0" autoPict="0" r:id="rId37">
            <anchor moveWithCells="1" sizeWithCells="1">
              <from>
                <xdr:col>12</xdr:col>
                <xdr:colOff>361950</xdr:colOff>
                <xdr:row>44</xdr:row>
                <xdr:rowOff>57150</xdr:rowOff>
              </from>
              <to>
                <xdr:col>12</xdr:col>
                <xdr:colOff>647700</xdr:colOff>
                <xdr:row>45</xdr:row>
                <xdr:rowOff>28575</xdr:rowOff>
              </to>
            </anchor>
          </objectPr>
        </oleObject>
      </mc:Choice>
      <mc:Fallback>
        <oleObject progId="AcroExch.Document.11" shapeId="1222" r:id="rId36"/>
      </mc:Fallback>
    </mc:AlternateContent>
    <mc:AlternateContent xmlns:mc="http://schemas.openxmlformats.org/markup-compatibility/2006">
      <mc:Choice Requires="x14">
        <oleObject progId="포장기 셸 개체" dvAspect="DVASPECT_ICON" shapeId="1223" r:id="rId38">
          <objectPr defaultSize="0" autoPict="0" r:id="rId39">
            <anchor moveWithCells="1">
              <from>
                <xdr:col>12</xdr:col>
                <xdr:colOff>95250</xdr:colOff>
                <xdr:row>37</xdr:row>
                <xdr:rowOff>161925</xdr:rowOff>
              </from>
              <to>
                <xdr:col>12</xdr:col>
                <xdr:colOff>857250</xdr:colOff>
                <xdr:row>40</xdr:row>
                <xdr:rowOff>161925</xdr:rowOff>
              </to>
            </anchor>
          </objectPr>
        </oleObject>
      </mc:Choice>
      <mc:Fallback>
        <oleObject progId="포장기 셸 개체" dvAspect="DVASPECT_ICON" shapeId="1223" r:id="rId38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1</vt:i4>
      </vt:variant>
    </vt:vector>
  </HeadingPairs>
  <TitlesOfParts>
    <vt:vector size="1" baseType="lpstr">
      <vt:lpstr>XS1-OUF2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User</cp:lastModifiedBy>
  <dcterms:created xsi:type="dcterms:W3CDTF">2009-10-26T23:12:38Z</dcterms:created>
  <dcterms:modified xsi:type="dcterms:W3CDTF">2021-06-28T08:52:26Z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2021-06-30</vt:lpwstr>
  </property>
  <property pid="7" fmtid="{D5CDD505-2E9C-101B-9397-08002B2CF9AE}" name="CogniDox_Partnum">
    <vt:lpwstr>XM-009753-UN</vt:lpwstr>
  </property>
  <property pid="8" fmtid="{D5CDD505-2E9C-101B-9397-08002B2CF9AE}" name="CogniDox_Version">
    <vt:lpwstr>7</vt:lpwstr>
  </property>
  <property pid="9" fmtid="{D5CDD505-2E9C-101B-9397-08002B2CF9AE}" name="CogniDoxKey_Value">
    <vt:lpwstr>7ZaUgKc3DhkI/btzVPCaWaiq4yw</vt:lpwstr>
  </property>
  <property pid="11" fmtid="{D5CDD505-2E9C-101B-9397-08002B2CF9AE}" name="CogniDox_Title">
    <vt:lpwstr>FB236 XUF/XEF/XLF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Auto-update">
    <vt:bool>true</vt:bool>
  </property>
  <property pid="15" fmtid="{D5CDD505-2E9C-101B-9397-08002B2CF9AE}" name="CogniDox_Meta_Published URL">
    <vt:lpwstr>/published/</vt:lpwstr>
  </property>
</Properties>
</file>