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C38FD9EB-7924-4E8C-966C-4FCBBB90135C}" xr6:coauthVersionLast="36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2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33" i="9" l="1"/>
  <c r="I34" i="9"/>
  <c r="I35" i="9"/>
  <c r="I36" i="9"/>
  <c r="I37" i="9"/>
  <c r="I38" i="9"/>
  <c r="I32" i="9"/>
  <c r="I25" i="9" l="1"/>
  <c r="J25" i="9" s="1"/>
  <c r="I24" i="9"/>
  <c r="J24" i="9" s="1"/>
  <c r="I23" i="9"/>
  <c r="J23" i="9" s="1"/>
  <c r="I22" i="9"/>
  <c r="J22" i="9" s="1"/>
  <c r="I21" i="9"/>
  <c r="J21" i="9" s="1"/>
  <c r="I20" i="9"/>
  <c r="J20" i="9" s="1"/>
  <c r="I19" i="9"/>
  <c r="J19" i="9" s="1"/>
  <c r="I18" i="9"/>
  <c r="J18" i="9" s="1"/>
  <c r="I17" i="9"/>
  <c r="J17" i="9" s="1"/>
  <c r="I16" i="9"/>
  <c r="J16" i="9" s="1"/>
  <c r="I15" i="9"/>
  <c r="J15" i="9" s="1"/>
  <c r="I14" i="9"/>
  <c r="I13" i="9"/>
  <c r="I12" i="9"/>
  <c r="J12" i="9" s="1"/>
  <c r="I11" i="9"/>
  <c r="J11" i="9" s="1"/>
  <c r="I10" i="9"/>
  <c r="I9" i="9"/>
  <c r="J9" i="9" s="1"/>
  <c r="J10" i="9" l="1"/>
  <c r="J14" i="9"/>
  <c r="I31" i="9"/>
  <c r="I30" i="9"/>
  <c r="I29" i="9"/>
  <c r="I28" i="9"/>
  <c r="I27" i="9"/>
  <c r="I26" i="9"/>
  <c r="F41" i="9"/>
  <c r="J13" i="9"/>
  <c r="I40" i="9"/>
  <c r="I39" i="9"/>
  <c r="K37" i="9" l="1"/>
  <c r="L37" i="9" s="1"/>
  <c r="K33" i="9"/>
  <c r="L33" i="9" s="1"/>
  <c r="K36" i="9"/>
  <c r="L36" i="9" s="1"/>
  <c r="K38" i="9"/>
  <c r="L38" i="9" s="1"/>
  <c r="K35" i="9"/>
  <c r="L35" i="9" s="1"/>
  <c r="K34" i="9"/>
  <c r="L34" i="9" s="1"/>
  <c r="K25" i="9"/>
  <c r="L25" i="9" s="1"/>
  <c r="K15" i="9"/>
  <c r="L15" i="9" s="1"/>
  <c r="E4" i="9"/>
  <c r="K18" i="9"/>
  <c r="L18" i="9" s="1"/>
  <c r="K11" i="9"/>
  <c r="L11" i="9" s="1"/>
  <c r="K9" i="9"/>
  <c r="K22" i="9"/>
  <c r="L22" i="9" s="1"/>
  <c r="K20" i="9"/>
  <c r="L20" i="9" s="1"/>
  <c r="K16" i="9"/>
  <c r="L16" i="9" s="1"/>
  <c r="K12" i="9"/>
  <c r="L12" i="9" s="1"/>
  <c r="K29" i="9"/>
  <c r="L29" i="9" s="1"/>
  <c r="J29" i="9"/>
  <c r="K13" i="9"/>
  <c r="L13" i="9" s="1"/>
  <c r="K24" i="9"/>
  <c r="L24" i="9" s="1"/>
  <c r="K21" i="9"/>
  <c r="L21" i="9" s="1"/>
  <c r="K26" i="9"/>
  <c r="L26" i="9" s="1"/>
  <c r="J26" i="9"/>
  <c r="K30" i="9"/>
  <c r="L30" i="9" s="1"/>
  <c r="J30" i="9"/>
  <c r="K23" i="9"/>
  <c r="L23" i="9" s="1"/>
  <c r="K10" i="9"/>
  <c r="L10" i="9" s="1"/>
  <c r="K39" i="9"/>
  <c r="L39" i="9" s="1"/>
  <c r="J39" i="9"/>
  <c r="K19" i="9"/>
  <c r="L19" i="9" s="1"/>
  <c r="K27" i="9"/>
  <c r="L27" i="9" s="1"/>
  <c r="J27" i="9"/>
  <c r="K31" i="9"/>
  <c r="L31" i="9" s="1"/>
  <c r="J31" i="9"/>
  <c r="K40" i="9"/>
  <c r="L40" i="9" s="1"/>
  <c r="J40" i="9"/>
  <c r="K17" i="9"/>
  <c r="L17" i="9" s="1"/>
  <c r="K28" i="9"/>
  <c r="L28" i="9" s="1"/>
  <c r="J28" i="9"/>
  <c r="K14" i="9"/>
  <c r="L14" i="9" s="1"/>
  <c r="L9" i="9" l="1"/>
  <c r="K32" i="9"/>
  <c r="L32" i="9" s="1"/>
  <c r="L41" i="9" s="1"/>
  <c r="K41" i="9" l="1"/>
</calcChain>
</file>

<file path=xl/sharedStrings.xml><?xml version="1.0" encoding="utf-8"?>
<sst xmlns="http://schemas.openxmlformats.org/spreadsheetml/2006/main" count="115" uniqueCount="104">
  <si>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</si>
  <si>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</si>
  <si>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</si>
  <si>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</si>
  <si>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</si>
  <si>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</si>
  <si>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</si>
  <si>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</si>
  <si>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</si>
  <si>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</si>
  <si>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</si>
  <si>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</si>
  <si>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</si>
  <si>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</si>
  <si>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</si>
  <si>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</si>
  <si>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</si>
  <si>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</si>
  <si>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</si>
  <si>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</si>
  <si>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</si>
  <si>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</si>
  <si>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</si>
  <si>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Trade secret</t>
    <phoneticPr fontId="6" type="noConversion"/>
  </si>
  <si>
    <t>Substrate (Laminate)</t>
    <phoneticPr fontId="6" type="noConversion"/>
  </si>
  <si>
    <t>Substrate 
(Solder mask)</t>
    <phoneticPr fontId="6" type="noConversion"/>
  </si>
  <si>
    <t>Substrate (Plating)</t>
    <phoneticPr fontId="5" type="noConversion"/>
  </si>
  <si>
    <t>Nickel(Ni)</t>
    <phoneticPr fontId="5" type="noConversion"/>
  </si>
  <si>
    <t>7440-57-5</t>
    <phoneticPr fontId="5" type="noConversion"/>
  </si>
  <si>
    <t>Inorganic Filler</t>
    <phoneticPr fontId="5" type="noConversion"/>
  </si>
  <si>
    <t>65997-17-3</t>
    <phoneticPr fontId="5" type="noConversion"/>
  </si>
  <si>
    <t>7727-43-7</t>
  </si>
  <si>
    <t>7631-86-9</t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</si>
  <si>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</si>
  <si>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</si>
  <si>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</si>
  <si>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Taiyo ink</t>
    <phoneticPr fontId="5" type="noConversion"/>
  </si>
  <si>
    <t>Customer</t>
    <phoneticPr fontId="7" type="noConversion"/>
  </si>
  <si>
    <t>Copper(Cu)</t>
    <phoneticPr fontId="5" type="noConversion"/>
  </si>
  <si>
    <t>Heat Resistant Resin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</si>
  <si>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</si>
  <si>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</si>
  <si>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</si>
  <si>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</si>
  <si>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</si>
  <si>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</si>
  <si>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</si>
  <si>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</si>
  <si>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</si>
  <si>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</si>
  <si>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</si>
  <si>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</si>
  <si>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</si>
  <si>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</si>
  <si>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</si>
  <si>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</si>
  <si>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Epoxy resin</t>
    <phoneticPr fontId="5" type="noConversion"/>
  </si>
  <si>
    <t>Acrylic resin</t>
    <phoneticPr fontId="5" type="noConversion"/>
  </si>
  <si>
    <t>Doosan</t>
    <phoneticPr fontId="5" type="noConversion"/>
  </si>
  <si>
    <t>DS7409HGB</t>
    <phoneticPr fontId="5" type="noConversion"/>
  </si>
  <si>
    <t>Glass cloth</t>
    <phoneticPr fontId="5" type="noConversion"/>
  </si>
  <si>
    <t>Epoxy</t>
    <phoneticPr fontId="5" type="noConversion"/>
  </si>
  <si>
    <t>Flame Resistant Epoxy Resin</t>
    <phoneticPr fontId="5" type="noConversion"/>
  </si>
  <si>
    <t>7328-97-4</t>
    <phoneticPr fontId="5" type="noConversion"/>
  </si>
  <si>
    <t>223769-10-6</t>
    <phoneticPr fontId="5" type="noConversion"/>
  </si>
  <si>
    <t>12654-97-6</t>
    <phoneticPr fontId="5" type="noConversion"/>
  </si>
  <si>
    <t>7631-86-9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</si>
  <si>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</si>
  <si>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</si>
  <si>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</si>
  <si>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</si>
  <si>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</si>
  <si>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</si>
  <si>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</si>
  <si>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Trade secret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</si>
  <si>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</si>
  <si>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</si>
  <si>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</si>
  <si>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</si>
  <si>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</si>
  <si>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</si>
  <si>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</si>
  <si>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FBGA 10X10 236B</t>
    <phoneticPr fontId="5" type="noConversion"/>
  </si>
  <si>
    <t>Epoxy</t>
    <phoneticPr fontId="6" type="noConversion"/>
  </si>
  <si>
    <t>Silicon chip</t>
    <phoneticPr fontId="5" type="noConversion"/>
  </si>
  <si>
    <t>XS1-OU2-FB236</t>
    <phoneticPr fontId="5" type="noConversion"/>
  </si>
  <si>
    <t>Talc containing no asbestiform fibers</t>
  </si>
  <si>
    <t xml:space="preserve">14807-96-6 </t>
  </si>
  <si>
    <t>Morpholine derivative</t>
  </si>
  <si>
    <t>Barium Sulfate</t>
  </si>
  <si>
    <t>Silica, amorphous</t>
  </si>
  <si>
    <t>Dipropylene glycol monomethyl ether</t>
  </si>
  <si>
    <t xml:space="preserve">34590-94-8 </t>
  </si>
  <si>
    <t>Epoxy resin</t>
  </si>
  <si>
    <t>85954-11-6</t>
  </si>
  <si>
    <t>Nanya</t>
    <phoneticPr fontId="5" type="noConversion"/>
  </si>
  <si>
    <t>-</t>
    <phoneticPr fontId="5" type="noConversion"/>
  </si>
  <si>
    <t>7440-05-3</t>
    <phoneticPr fontId="5" type="noConversion"/>
  </si>
  <si>
    <t>EME G750C</t>
    <phoneticPr fontId="6" type="noConversion"/>
  </si>
  <si>
    <t>2100A</t>
    <phoneticPr fontId="6" type="noConversion"/>
  </si>
  <si>
    <t>0.30mm 
SAC305</t>
    <phoneticPr fontId="5" type="noConversion"/>
  </si>
  <si>
    <t>PSR4000-AUS308</t>
    <phoneticPr fontId="6" type="noConversion"/>
  </si>
  <si>
    <t>Ni+Au plating</t>
    <phoneticPr fontId="5" type="noConversion"/>
  </si>
  <si>
    <t>2026.04.27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</si>
</sst>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46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0" borderId="27" xfId="2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1" fontId="15" fillId="0" borderId="9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/>
    </xf>
    <xf numFmtId="179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80" fontId="15" fillId="2" borderId="12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181" fontId="10" fillId="0" borderId="10" xfId="2" applyNumberFormat="1" applyFont="1" applyBorder="1" applyAlignment="1">
      <alignment horizontal="center" vertical="center" wrapText="1"/>
    </xf>
    <xf numFmtId="181" fontId="10" fillId="0" borderId="2" xfId="2" applyNumberFormat="1" applyFont="1" applyBorder="1" applyAlignment="1">
      <alignment horizontal="center" vertical="center" wrapText="1"/>
    </xf>
    <xf numFmtId="181" fontId="10" fillId="0" borderId="1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8" xfId="2" applyNumberFormat="1" applyFont="1" applyBorder="1" applyAlignment="1">
      <alignment horizontal="center" vertical="center" wrapText="1"/>
    </xf>
    <xf numFmtId="181" fontId="10" fillId="0" borderId="2" xfId="3" applyNumberFormat="1" applyFont="1" applyBorder="1" applyAlignment="1" applyProtection="1">
      <alignment horizontal="center" vertical="center"/>
      <protection locked="0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81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30" xfId="2" applyNumberFormat="1" applyFont="1" applyFill="1" applyBorder="1" applyAlignment="1">
      <alignment horizontal="center"/>
    </xf>
    <xf numFmtId="182" fontId="15" fillId="2" borderId="28" xfId="2" applyNumberFormat="1" applyFont="1" applyFill="1" applyBorder="1" applyAlignment="1">
      <alignment horizontal="center"/>
    </xf>
    <xf numFmtId="10" fontId="8" fillId="0" borderId="38" xfId="2" applyNumberFormat="1" applyFont="1" applyBorder="1" applyAlignment="1">
      <alignment horizontal="center" vertical="center"/>
    </xf>
    <xf numFmtId="10" fontId="8" fillId="0" borderId="39" xfId="2" applyNumberFormat="1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34" xfId="2" applyFont="1" applyBorder="1" applyAlignment="1">
      <alignment horizontal="center" vertical="center"/>
    </xf>
    <xf numFmtId="14" fontId="10" fillId="0" borderId="3" xfId="2" quotePrefix="1" applyNumberFormat="1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3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/>
    </xf>
    <xf numFmtId="180" fontId="10" fillId="0" borderId="8" xfId="2" applyNumberFormat="1" applyFont="1" applyBorder="1" applyAlignment="1">
      <alignment horizontal="center" vertical="center"/>
    </xf>
    <xf numFmtId="180" fontId="10" fillId="0" borderId="1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10" fontId="8" fillId="0" borderId="35" xfId="2" applyNumberFormat="1" applyFont="1" applyBorder="1" applyAlignment="1">
      <alignment horizontal="center" vertical="center"/>
    </xf>
    <xf numFmtId="10" fontId="8" fillId="0" borderId="36" xfId="2" applyNumberFormat="1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10" fontId="8" fillId="0" borderId="37" xfId="2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 wrapText="1"/>
    </xf>
    <xf numFmtId="180" fontId="8" fillId="0" borderId="3" xfId="2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8" fontId="10" fillId="0" borderId="2" xfId="2" applyNumberFormat="1" applyFont="1" applyBorder="1" applyAlignment="1">
      <alignment horizontal="center" vertical="center" wrapText="1"/>
    </xf>
    <xf numFmtId="178" fontId="10" fillId="0" borderId="25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0" fontId="10" fillId="0" borderId="25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8" fillId="4" borderId="35" xfId="2" applyFont="1" applyFill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/>
    </xf>
    <xf numFmtId="0" fontId="8" fillId="4" borderId="37" xfId="2" applyFont="1" applyFill="1" applyBorder="1" applyAlignment="1">
      <alignment horizontal="center" vertical="center"/>
    </xf>
    <xf numFmtId="0" fontId="8" fillId="4" borderId="38" xfId="2" applyFont="1" applyFill="1" applyBorder="1" applyAlignment="1">
      <alignment horizontal="center" vertical="center"/>
    </xf>
    <xf numFmtId="0" fontId="8" fillId="4" borderId="39" xfId="2" applyFont="1" applyFill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2</xdr:col>
      <xdr:colOff>865975</xdr:colOff>
      <xdr:row>0</xdr:row>
      <xdr:rowOff>417150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066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104775</xdr:rowOff>
        </xdr:from>
        <xdr:to>
          <xdr:col>13</xdr:col>
          <xdr:colOff>704850</xdr:colOff>
          <xdr:row>29</xdr:row>
          <xdr:rowOff>19050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32</xdr:row>
          <xdr:rowOff>152400</xdr:rowOff>
        </xdr:from>
        <xdr:to>
          <xdr:col>13</xdr:col>
          <xdr:colOff>704850</xdr:colOff>
          <xdr:row>35</xdr:row>
          <xdr:rowOff>123825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38</xdr:row>
          <xdr:rowOff>28575</xdr:rowOff>
        </xdr:from>
        <xdr:to>
          <xdr:col>13</xdr:col>
          <xdr:colOff>628650</xdr:colOff>
          <xdr:row>38</xdr:row>
          <xdr:rowOff>352425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39</xdr:row>
          <xdr:rowOff>47625</xdr:rowOff>
        </xdr:from>
        <xdr:to>
          <xdr:col>13</xdr:col>
          <xdr:colOff>628650</xdr:colOff>
          <xdr:row>39</xdr:row>
          <xdr:rowOff>333375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22</xdr:row>
          <xdr:rowOff>76200</xdr:rowOff>
        </xdr:from>
        <xdr:to>
          <xdr:col>13</xdr:col>
          <xdr:colOff>647700</xdr:colOff>
          <xdr:row>24</xdr:row>
          <xdr:rowOff>123825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161925</xdr:rowOff>
        </xdr:from>
        <xdr:to>
          <xdr:col>13</xdr:col>
          <xdr:colOff>676275</xdr:colOff>
          <xdr:row>20</xdr:row>
          <xdr:rowOff>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47625</xdr:rowOff>
        </xdr:from>
        <xdr:to>
          <xdr:col>13</xdr:col>
          <xdr:colOff>552450</xdr:colOff>
          <xdr:row>15</xdr:row>
          <xdr:rowOff>142875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10</xdr:row>
          <xdr:rowOff>85725</xdr:rowOff>
        </xdr:from>
        <xdr:to>
          <xdr:col>13</xdr:col>
          <xdr:colOff>619125</xdr:colOff>
          <xdr:row>12</xdr:row>
          <xdr:rowOff>104775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257174</xdr:colOff>
          <xdr:row>10</xdr:row>
          <xdr:rowOff>123825</xdr:rowOff>
        </xdr:from>
        <xdr:to>
          <xdr:col>12</xdr:col>
          <xdr:colOff>704849</xdr:colOff>
          <xdr:row>12</xdr:row>
          <xdr:rowOff>116681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6CBF8B8D-116C-46F8-9E97-0A8EB2D2A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14</xdr:row>
          <xdr:rowOff>38100</xdr:rowOff>
        </xdr:from>
        <xdr:to>
          <xdr:col>12</xdr:col>
          <xdr:colOff>666750</xdr:colOff>
          <xdr:row>15</xdr:row>
          <xdr:rowOff>140494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9AEC114F-DF74-4476-A326-D61E5D6BA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17</xdr:row>
          <xdr:rowOff>161925</xdr:rowOff>
        </xdr:from>
        <xdr:to>
          <xdr:col>12</xdr:col>
          <xdr:colOff>723900</xdr:colOff>
          <xdr:row>19</xdr:row>
          <xdr:rowOff>166688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5E1FE5B1-C200-4785-A5B1-F13F630E4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22</xdr:row>
          <xdr:rowOff>95250</xdr:rowOff>
        </xdr:from>
        <xdr:to>
          <xdr:col>12</xdr:col>
          <xdr:colOff>695325</xdr:colOff>
          <xdr:row>24</xdr:row>
          <xdr:rowOff>95250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EC879DEE-3944-4F57-94E2-6AF891A40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26</xdr:row>
          <xdr:rowOff>142875</xdr:rowOff>
        </xdr:from>
        <xdr:to>
          <xdr:col>12</xdr:col>
          <xdr:colOff>727075</xdr:colOff>
          <xdr:row>28</xdr:row>
          <xdr:rowOff>114300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B21051F0-A56B-45B5-A713-244D0D645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33</xdr:row>
          <xdr:rowOff>66675</xdr:rowOff>
        </xdr:from>
        <xdr:to>
          <xdr:col>12</xdr:col>
          <xdr:colOff>692150</xdr:colOff>
          <xdr:row>35</xdr:row>
          <xdr:rowOff>85725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CE5E428-0DA7-40FC-81A8-49BBCB2FEB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38</xdr:row>
          <xdr:rowOff>28575</xdr:rowOff>
        </xdr:from>
        <xdr:to>
          <xdr:col>12</xdr:col>
          <xdr:colOff>647700</xdr:colOff>
          <xdr:row>38</xdr:row>
          <xdr:rowOff>342900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3383D9FB-D2CA-48B0-8BD3-C467A0DA6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39</xdr:row>
          <xdr:rowOff>85725</xdr:rowOff>
        </xdr:from>
        <xdr:to>
          <xdr:col>12</xdr:col>
          <xdr:colOff>574675</xdr:colOff>
          <xdr:row>39</xdr:row>
          <xdr:rowOff>295275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A39F7A88-CA1D-4B91-A1FC-3F49BEC73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"/>
  <sheetViews>
    <sheetView showGridLines="0" tabSelected="1" zoomScaleNormal="100" workbookViewId="0">
      <selection activeCell="J3" sqref="J3:L3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89" t="s">
        <v>8</v>
      </c>
      <c r="C3" s="90"/>
      <c r="D3" s="91"/>
      <c r="E3" s="92" t="s">
        <v>82</v>
      </c>
      <c r="F3" s="92"/>
      <c r="G3" s="7" t="s">
        <v>1</v>
      </c>
      <c r="H3" s="8" t="s">
        <v>85</v>
      </c>
      <c r="I3" s="9" t="s">
        <v>9</v>
      </c>
      <c r="J3" s="74" t="s">
        <v>103</v>
      </c>
      <c r="K3" s="75"/>
      <c r="L3" s="76"/>
    </row>
    <row r="4" spans="2:14" ht="15.75" thickBot="1" x14ac:dyDescent="0.2">
      <c r="B4" s="77" t="s">
        <v>40</v>
      </c>
      <c r="C4" s="78"/>
      <c r="D4" s="79"/>
      <c r="E4" s="80">
        <f>F41</f>
        <v>0.22999999999999998</v>
      </c>
      <c r="F4" s="81"/>
      <c r="G4" s="10" t="s">
        <v>2</v>
      </c>
      <c r="H4" s="11" t="s">
        <v>10</v>
      </c>
      <c r="I4" s="12" t="s">
        <v>37</v>
      </c>
      <c r="J4" s="82" t="s">
        <v>55</v>
      </c>
      <c r="K4" s="83"/>
      <c r="L4" s="84"/>
    </row>
    <row r="5" spans="2:14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 x14ac:dyDescent="0.15">
      <c r="B6" s="116" t="s">
        <v>3</v>
      </c>
      <c r="C6" s="118" t="s">
        <v>41</v>
      </c>
      <c r="D6" s="85" t="s">
        <v>4</v>
      </c>
      <c r="E6" s="85" t="s">
        <v>5</v>
      </c>
      <c r="F6" s="85" t="s">
        <v>12</v>
      </c>
      <c r="G6" s="85" t="s">
        <v>13</v>
      </c>
      <c r="H6" s="85" t="s">
        <v>6</v>
      </c>
      <c r="I6" s="114" t="s">
        <v>14</v>
      </c>
      <c r="J6" s="85" t="s">
        <v>15</v>
      </c>
      <c r="K6" s="85" t="s">
        <v>16</v>
      </c>
      <c r="L6" s="93" t="s">
        <v>17</v>
      </c>
      <c r="M6" s="93" t="s">
        <v>75</v>
      </c>
      <c r="N6" s="93" t="s">
        <v>76</v>
      </c>
    </row>
    <row r="7" spans="2:14" x14ac:dyDescent="0.15">
      <c r="B7" s="117"/>
      <c r="C7" s="119"/>
      <c r="D7" s="86"/>
      <c r="E7" s="86"/>
      <c r="F7" s="87"/>
      <c r="G7" s="88"/>
      <c r="H7" s="86"/>
      <c r="I7" s="115"/>
      <c r="J7" s="87"/>
      <c r="K7" s="87"/>
      <c r="L7" s="94"/>
      <c r="M7" s="94"/>
      <c r="N7" s="94"/>
    </row>
    <row r="8" spans="2:14" ht="15.75" thickBot="1" x14ac:dyDescent="0.2">
      <c r="B8" s="117"/>
      <c r="C8" s="120"/>
      <c r="D8" s="86"/>
      <c r="E8" s="86"/>
      <c r="F8" s="87"/>
      <c r="G8" s="88"/>
      <c r="H8" s="86"/>
      <c r="I8" s="115"/>
      <c r="J8" s="87"/>
      <c r="K8" s="87"/>
      <c r="L8" s="94"/>
      <c r="M8" s="95"/>
      <c r="N8" s="95"/>
    </row>
    <row r="9" spans="2:14" ht="15.75" thickBot="1" x14ac:dyDescent="0.2">
      <c r="B9" s="63">
        <v>1</v>
      </c>
      <c r="C9" s="14" t="s">
        <v>67</v>
      </c>
      <c r="D9" s="64" t="s">
        <v>84</v>
      </c>
      <c r="E9" s="64" t="s">
        <v>34</v>
      </c>
      <c r="F9" s="65">
        <v>4.7000000000000002E-3</v>
      </c>
      <c r="G9" s="64" t="s">
        <v>18</v>
      </c>
      <c r="H9" s="64" t="s">
        <v>19</v>
      </c>
      <c r="I9" s="45">
        <f>F9</f>
        <v>4.7000000000000002E-3</v>
      </c>
      <c r="J9" s="15">
        <f>I9/F$9</f>
        <v>1</v>
      </c>
      <c r="K9" s="16">
        <f t="shared" ref="K9:K40" si="0">I9/$F$41</f>
        <v>2.0434782608695655E-2</v>
      </c>
      <c r="L9" s="17">
        <f>K9*1000000</f>
        <v>20434.782608695656</v>
      </c>
      <c r="M9" s="68" t="s">
        <v>96</v>
      </c>
      <c r="N9" s="68" t="s">
        <v>96</v>
      </c>
    </row>
    <row r="10" spans="2:14" ht="13.7" customHeight="1" x14ac:dyDescent="0.15">
      <c r="B10" s="96">
        <v>2</v>
      </c>
      <c r="C10" s="100" t="s">
        <v>42</v>
      </c>
      <c r="D10" s="103" t="s">
        <v>83</v>
      </c>
      <c r="E10" s="103" t="s">
        <v>99</v>
      </c>
      <c r="F10" s="107">
        <v>3.3E-3</v>
      </c>
      <c r="G10" s="70" t="s">
        <v>43</v>
      </c>
      <c r="H10" s="62" t="s">
        <v>45</v>
      </c>
      <c r="I10" s="46">
        <f>F$10*0.76</f>
        <v>2.5079999999999998E-3</v>
      </c>
      <c r="J10" s="18">
        <f>I10/F$10</f>
        <v>0.7599999999999999</v>
      </c>
      <c r="K10" s="19">
        <f t="shared" si="0"/>
        <v>1.0904347826086956E-2</v>
      </c>
      <c r="L10" s="20">
        <f>K10*1000000</f>
        <v>10904.347826086956</v>
      </c>
      <c r="M10" s="141"/>
      <c r="N10" s="112"/>
    </row>
    <row r="11" spans="2:14" ht="13.7" customHeight="1" x14ac:dyDescent="0.15">
      <c r="B11" s="97"/>
      <c r="C11" s="101"/>
      <c r="D11" s="104"/>
      <c r="E11" s="104"/>
      <c r="F11" s="108"/>
      <c r="G11" s="71" t="s">
        <v>44</v>
      </c>
      <c r="H11" s="60" t="s">
        <v>11</v>
      </c>
      <c r="I11" s="47">
        <f>F$10*0.15</f>
        <v>4.95E-4</v>
      </c>
      <c r="J11" s="21">
        <f>I11/F$10</f>
        <v>0.15</v>
      </c>
      <c r="K11" s="22">
        <f t="shared" si="0"/>
        <v>2.1521739130434783E-3</v>
      </c>
      <c r="L11" s="23">
        <f t="shared" ref="L11:L38" si="1">K11*1000000</f>
        <v>2152.1739130434785</v>
      </c>
      <c r="M11" s="142"/>
      <c r="N11" s="113"/>
    </row>
    <row r="12" spans="2:14" ht="13.7" customHeight="1" x14ac:dyDescent="0.15">
      <c r="B12" s="97"/>
      <c r="C12" s="101"/>
      <c r="D12" s="104"/>
      <c r="E12" s="104"/>
      <c r="F12" s="108"/>
      <c r="G12" s="71" t="s">
        <v>54</v>
      </c>
      <c r="H12" s="60" t="s">
        <v>11</v>
      </c>
      <c r="I12" s="47">
        <f>F$10*0.03</f>
        <v>9.8999999999999994E-5</v>
      </c>
      <c r="J12" s="21">
        <f>I12/F$10</f>
        <v>0.03</v>
      </c>
      <c r="K12" s="22">
        <f t="shared" si="0"/>
        <v>4.3043478260869567E-4</v>
      </c>
      <c r="L12" s="23">
        <f t="shared" si="1"/>
        <v>430.43478260869568</v>
      </c>
      <c r="M12" s="142"/>
      <c r="N12" s="113"/>
    </row>
    <row r="13" spans="2:14" x14ac:dyDescent="0.15">
      <c r="B13" s="98"/>
      <c r="C13" s="101"/>
      <c r="D13" s="105"/>
      <c r="E13" s="105"/>
      <c r="F13" s="109"/>
      <c r="G13" s="72" t="s">
        <v>56</v>
      </c>
      <c r="H13" s="60" t="s">
        <v>11</v>
      </c>
      <c r="I13" s="47">
        <f>F$10*0.03</f>
        <v>9.8999999999999994E-5</v>
      </c>
      <c r="J13" s="21">
        <f>I13/F$10</f>
        <v>0.03</v>
      </c>
      <c r="K13" s="22">
        <f t="shared" si="0"/>
        <v>4.3043478260869567E-4</v>
      </c>
      <c r="L13" s="23">
        <f t="shared" si="1"/>
        <v>430.43478260869568</v>
      </c>
      <c r="M13" s="142"/>
      <c r="N13" s="113"/>
    </row>
    <row r="14" spans="2:14" ht="16.5" customHeight="1" thickBot="1" x14ac:dyDescent="0.2">
      <c r="B14" s="99"/>
      <c r="C14" s="102"/>
      <c r="D14" s="106"/>
      <c r="E14" s="106"/>
      <c r="F14" s="110"/>
      <c r="G14" s="73" t="s">
        <v>57</v>
      </c>
      <c r="H14" s="61" t="s">
        <v>11</v>
      </c>
      <c r="I14" s="48">
        <f>F$10*0.03</f>
        <v>9.8999999999999994E-5</v>
      </c>
      <c r="J14" s="24">
        <f>I14/F$10</f>
        <v>0.03</v>
      </c>
      <c r="K14" s="25">
        <f t="shared" si="0"/>
        <v>4.3043478260869567E-4</v>
      </c>
      <c r="L14" s="26">
        <f t="shared" si="1"/>
        <v>430.43478260869568</v>
      </c>
      <c r="M14" s="142"/>
      <c r="N14" s="113"/>
    </row>
    <row r="15" spans="2:14" x14ac:dyDescent="0.15">
      <c r="B15" s="96">
        <v>3</v>
      </c>
      <c r="C15" s="100" t="s">
        <v>78</v>
      </c>
      <c r="D15" s="103" t="s">
        <v>79</v>
      </c>
      <c r="E15" s="103" t="s">
        <v>80</v>
      </c>
      <c r="F15" s="128">
        <v>8.9999999999999998E-4</v>
      </c>
      <c r="G15" s="62" t="s">
        <v>77</v>
      </c>
      <c r="H15" s="62" t="s">
        <v>20</v>
      </c>
      <c r="I15" s="46">
        <f>F$15*0.98</f>
        <v>8.8199999999999997E-4</v>
      </c>
      <c r="J15" s="18">
        <f>I15/F$15</f>
        <v>0.98</v>
      </c>
      <c r="K15" s="19">
        <f t="shared" si="0"/>
        <v>3.8347826086956522E-3</v>
      </c>
      <c r="L15" s="20">
        <f t="shared" si="1"/>
        <v>3834.782608695652</v>
      </c>
      <c r="M15" s="141"/>
      <c r="N15" s="112"/>
    </row>
    <row r="16" spans="2:14" ht="15.75" thickBot="1" x14ac:dyDescent="0.2">
      <c r="B16" s="126"/>
      <c r="C16" s="102"/>
      <c r="D16" s="127"/>
      <c r="E16" s="127"/>
      <c r="F16" s="129"/>
      <c r="G16" s="61" t="s">
        <v>81</v>
      </c>
      <c r="H16" s="69" t="s">
        <v>97</v>
      </c>
      <c r="I16" s="48">
        <f>F$15*0.02</f>
        <v>1.8E-5</v>
      </c>
      <c r="J16" s="24">
        <f>I16/F$15</f>
        <v>0.02</v>
      </c>
      <c r="K16" s="25">
        <f t="shared" si="0"/>
        <v>7.8260869565217398E-5</v>
      </c>
      <c r="L16" s="26">
        <f t="shared" si="1"/>
        <v>78.260869565217405</v>
      </c>
      <c r="M16" s="143"/>
      <c r="N16" s="121"/>
    </row>
    <row r="17" spans="2:15" x14ac:dyDescent="0.15">
      <c r="B17" s="97">
        <v>4</v>
      </c>
      <c r="C17" s="100" t="s">
        <v>53</v>
      </c>
      <c r="D17" s="104" t="s">
        <v>22</v>
      </c>
      <c r="E17" s="104" t="s">
        <v>98</v>
      </c>
      <c r="F17" s="108">
        <v>0.1351</v>
      </c>
      <c r="G17" s="59" t="s">
        <v>46</v>
      </c>
      <c r="H17" s="27" t="s">
        <v>11</v>
      </c>
      <c r="I17" s="49">
        <f>F$17*0.05</f>
        <v>6.7550000000000006E-3</v>
      </c>
      <c r="J17" s="28">
        <f t="shared" ref="J17:J22" si="2">I17/F$17</f>
        <v>0.05</v>
      </c>
      <c r="K17" s="29">
        <f t="shared" si="0"/>
        <v>2.936956521739131E-2</v>
      </c>
      <c r="L17" s="30">
        <f t="shared" si="1"/>
        <v>29369.565217391311</v>
      </c>
      <c r="M17" s="142"/>
      <c r="N17" s="111"/>
    </row>
    <row r="18" spans="2:15" x14ac:dyDescent="0.15">
      <c r="B18" s="98"/>
      <c r="C18" s="101"/>
      <c r="D18" s="105"/>
      <c r="E18" s="105"/>
      <c r="F18" s="109"/>
      <c r="G18" s="60" t="s">
        <v>47</v>
      </c>
      <c r="H18" s="31" t="s">
        <v>23</v>
      </c>
      <c r="I18" s="47">
        <f>F$17*0.015</f>
        <v>2.0265000000000001E-3</v>
      </c>
      <c r="J18" s="21">
        <f t="shared" si="2"/>
        <v>1.5000000000000001E-2</v>
      </c>
      <c r="K18" s="22">
        <f t="shared" si="0"/>
        <v>8.8108695652173927E-3</v>
      </c>
      <c r="L18" s="23">
        <f t="shared" si="1"/>
        <v>8810.8695652173919</v>
      </c>
      <c r="M18" s="142"/>
      <c r="N18" s="111"/>
    </row>
    <row r="19" spans="2:15" x14ac:dyDescent="0.15">
      <c r="B19" s="98"/>
      <c r="C19" s="101"/>
      <c r="D19" s="105"/>
      <c r="E19" s="105"/>
      <c r="F19" s="109"/>
      <c r="G19" s="60" t="s">
        <v>48</v>
      </c>
      <c r="H19" s="60" t="s">
        <v>49</v>
      </c>
      <c r="I19" s="47">
        <f>F$17*0.05</f>
        <v>6.7550000000000006E-3</v>
      </c>
      <c r="J19" s="21">
        <f t="shared" si="2"/>
        <v>0.05</v>
      </c>
      <c r="K19" s="22">
        <f t="shared" si="0"/>
        <v>2.936956521739131E-2</v>
      </c>
      <c r="L19" s="23">
        <f t="shared" si="1"/>
        <v>29369.565217391311</v>
      </c>
      <c r="M19" s="142"/>
      <c r="N19" s="111"/>
    </row>
    <row r="20" spans="2:15" x14ac:dyDescent="0.15">
      <c r="B20" s="98"/>
      <c r="C20" s="101"/>
      <c r="D20" s="105"/>
      <c r="E20" s="105"/>
      <c r="F20" s="109"/>
      <c r="G20" s="60" t="s">
        <v>50</v>
      </c>
      <c r="H20" s="31" t="s">
        <v>11</v>
      </c>
      <c r="I20" s="47">
        <f>F$17*0.05</f>
        <v>6.7550000000000006E-3</v>
      </c>
      <c r="J20" s="21">
        <f t="shared" si="2"/>
        <v>0.05</v>
      </c>
      <c r="K20" s="22">
        <f t="shared" si="0"/>
        <v>2.936956521739131E-2</v>
      </c>
      <c r="L20" s="23">
        <f t="shared" si="1"/>
        <v>29369.565217391311</v>
      </c>
      <c r="M20" s="142"/>
      <c r="N20" s="111"/>
    </row>
    <row r="21" spans="2:15" x14ac:dyDescent="0.15">
      <c r="B21" s="98"/>
      <c r="C21" s="101"/>
      <c r="D21" s="105"/>
      <c r="E21" s="105"/>
      <c r="F21" s="109"/>
      <c r="G21" s="60" t="s">
        <v>33</v>
      </c>
      <c r="H21" s="60" t="s">
        <v>35</v>
      </c>
      <c r="I21" s="47">
        <f>F$17*0.003</f>
        <v>4.0529999999999999E-4</v>
      </c>
      <c r="J21" s="21">
        <f t="shared" si="2"/>
        <v>3.0000000000000001E-3</v>
      </c>
      <c r="K21" s="22">
        <f t="shared" si="0"/>
        <v>1.7621739130434784E-3</v>
      </c>
      <c r="L21" s="23">
        <f t="shared" si="1"/>
        <v>1762.1739130434785</v>
      </c>
      <c r="M21" s="142"/>
      <c r="N21" s="111"/>
    </row>
    <row r="22" spans="2:15" ht="15.75" thickBot="1" x14ac:dyDescent="0.2">
      <c r="B22" s="122"/>
      <c r="C22" s="101"/>
      <c r="D22" s="123"/>
      <c r="E22" s="123"/>
      <c r="F22" s="124"/>
      <c r="G22" s="64" t="s">
        <v>51</v>
      </c>
      <c r="H22" s="32" t="s">
        <v>52</v>
      </c>
      <c r="I22" s="45">
        <f>F$17*0.832</f>
        <v>0.11240319999999999</v>
      </c>
      <c r="J22" s="15">
        <f t="shared" si="2"/>
        <v>0.83199999999999996</v>
      </c>
      <c r="K22" s="16">
        <f t="shared" si="0"/>
        <v>0.48870956521739134</v>
      </c>
      <c r="L22" s="17">
        <f t="shared" si="1"/>
        <v>488709.56521739135</v>
      </c>
      <c r="M22" s="143"/>
      <c r="N22" s="125"/>
    </row>
    <row r="23" spans="2:15" ht="13.7" customHeight="1" x14ac:dyDescent="0.15">
      <c r="B23" s="96">
        <v>5</v>
      </c>
      <c r="C23" s="100" t="s">
        <v>68</v>
      </c>
      <c r="D23" s="103" t="s">
        <v>69</v>
      </c>
      <c r="E23" s="133" t="s">
        <v>100</v>
      </c>
      <c r="F23" s="128">
        <v>2.7699999999999999E-2</v>
      </c>
      <c r="G23" s="62" t="s">
        <v>70</v>
      </c>
      <c r="H23" s="62" t="s">
        <v>71</v>
      </c>
      <c r="I23" s="50">
        <f>F23*0.965</f>
        <v>2.6730499999999997E-2</v>
      </c>
      <c r="J23" s="18">
        <f>I23/F$23</f>
        <v>0.96499999999999997</v>
      </c>
      <c r="K23" s="19">
        <f t="shared" si="0"/>
        <v>0.1162195652173913</v>
      </c>
      <c r="L23" s="20">
        <f>K23*1000000</f>
        <v>116219.5652173913</v>
      </c>
      <c r="M23" s="141"/>
      <c r="N23" s="112"/>
    </row>
    <row r="24" spans="2:15" ht="13.7" customHeight="1" x14ac:dyDescent="0.15">
      <c r="B24" s="131"/>
      <c r="C24" s="101"/>
      <c r="D24" s="101"/>
      <c r="E24" s="134"/>
      <c r="F24" s="136"/>
      <c r="G24" s="58" t="s">
        <v>43</v>
      </c>
      <c r="H24" s="58" t="s">
        <v>72</v>
      </c>
      <c r="I24" s="51">
        <f>F23*0.03</f>
        <v>8.3099999999999992E-4</v>
      </c>
      <c r="J24" s="21">
        <f>I24/F$23</f>
        <v>0.03</v>
      </c>
      <c r="K24" s="22">
        <f t="shared" si="0"/>
        <v>3.6130434782608695E-3</v>
      </c>
      <c r="L24" s="23">
        <f>K24*1000000</f>
        <v>3613.0434782608695</v>
      </c>
      <c r="M24" s="142"/>
      <c r="N24" s="113"/>
    </row>
    <row r="25" spans="2:15" ht="15.75" thickBot="1" x14ac:dyDescent="0.2">
      <c r="B25" s="132"/>
      <c r="C25" s="102"/>
      <c r="D25" s="106"/>
      <c r="E25" s="135"/>
      <c r="F25" s="130"/>
      <c r="G25" s="61" t="s">
        <v>38</v>
      </c>
      <c r="H25" s="61" t="s">
        <v>73</v>
      </c>
      <c r="I25" s="52">
        <f>F23*0.005</f>
        <v>1.3850000000000001E-4</v>
      </c>
      <c r="J25" s="24">
        <f>I25/F$23</f>
        <v>5.0000000000000001E-3</v>
      </c>
      <c r="K25" s="25">
        <f t="shared" si="0"/>
        <v>6.0217391304347829E-4</v>
      </c>
      <c r="L25" s="26">
        <f>K25*1000000</f>
        <v>602.17391304347825</v>
      </c>
      <c r="M25" s="143"/>
      <c r="N25" s="121"/>
    </row>
    <row r="26" spans="2:15" x14ac:dyDescent="0.15">
      <c r="B26" s="96">
        <v>6</v>
      </c>
      <c r="C26" s="100" t="s">
        <v>58</v>
      </c>
      <c r="D26" s="103" t="s">
        <v>24</v>
      </c>
      <c r="E26" s="103" t="s">
        <v>59</v>
      </c>
      <c r="F26" s="107">
        <v>4.0800000000000003E-2</v>
      </c>
      <c r="G26" s="66" t="s">
        <v>60</v>
      </c>
      <c r="H26" s="66" t="s">
        <v>30</v>
      </c>
      <c r="I26" s="50">
        <f>F26*0.25</f>
        <v>1.0200000000000001E-2</v>
      </c>
      <c r="J26" s="18">
        <f t="shared" ref="J26:J31" si="3">I26/F$26</f>
        <v>0.25</v>
      </c>
      <c r="K26" s="19">
        <f t="shared" si="0"/>
        <v>4.4347826086956525E-2</v>
      </c>
      <c r="L26" s="20">
        <f t="shared" si="1"/>
        <v>44347.826086956527</v>
      </c>
      <c r="M26" s="141"/>
      <c r="N26" s="112"/>
    </row>
    <row r="27" spans="2:15" x14ac:dyDescent="0.15">
      <c r="B27" s="98"/>
      <c r="C27" s="101"/>
      <c r="D27" s="105"/>
      <c r="E27" s="105"/>
      <c r="F27" s="109"/>
      <c r="G27" s="34" t="s">
        <v>38</v>
      </c>
      <c r="H27" s="34" t="s">
        <v>20</v>
      </c>
      <c r="I27" s="51">
        <f>F$26*0.5</f>
        <v>2.0400000000000001E-2</v>
      </c>
      <c r="J27" s="21">
        <f t="shared" si="3"/>
        <v>0.5</v>
      </c>
      <c r="K27" s="22">
        <f t="shared" si="0"/>
        <v>8.869565217391305E-2</v>
      </c>
      <c r="L27" s="23">
        <f t="shared" si="1"/>
        <v>88695.652173913055</v>
      </c>
      <c r="M27" s="142"/>
      <c r="N27" s="113"/>
    </row>
    <row r="28" spans="2:15" x14ac:dyDescent="0.15">
      <c r="B28" s="98"/>
      <c r="C28" s="101"/>
      <c r="D28" s="105"/>
      <c r="E28" s="105"/>
      <c r="F28" s="109"/>
      <c r="G28" s="34" t="s">
        <v>61</v>
      </c>
      <c r="H28" s="34" t="s">
        <v>63</v>
      </c>
      <c r="I28" s="51">
        <f>F$26*0.05</f>
        <v>2.0400000000000001E-3</v>
      </c>
      <c r="J28" s="21">
        <f t="shared" si="3"/>
        <v>0.05</v>
      </c>
      <c r="K28" s="22">
        <f t="shared" si="0"/>
        <v>8.8695652173913057E-3</v>
      </c>
      <c r="L28" s="23">
        <f t="shared" si="1"/>
        <v>8869.5652173913059</v>
      </c>
      <c r="M28" s="142"/>
      <c r="N28" s="113"/>
    </row>
    <row r="29" spans="2:15" x14ac:dyDescent="0.15">
      <c r="B29" s="98"/>
      <c r="C29" s="101"/>
      <c r="D29" s="105"/>
      <c r="E29" s="105"/>
      <c r="F29" s="109"/>
      <c r="G29" s="34" t="s">
        <v>62</v>
      </c>
      <c r="H29" s="34" t="s">
        <v>64</v>
      </c>
      <c r="I29" s="51">
        <f>F$26*0.05</f>
        <v>2.0400000000000001E-3</v>
      </c>
      <c r="J29" s="21">
        <f t="shared" si="3"/>
        <v>0.05</v>
      </c>
      <c r="K29" s="22">
        <f t="shared" si="0"/>
        <v>8.8695652173913057E-3</v>
      </c>
      <c r="L29" s="23">
        <f t="shared" si="1"/>
        <v>8869.5652173913059</v>
      </c>
      <c r="M29" s="142"/>
      <c r="N29" s="113"/>
    </row>
    <row r="30" spans="2:15" x14ac:dyDescent="0.15">
      <c r="B30" s="98"/>
      <c r="C30" s="101"/>
      <c r="D30" s="137"/>
      <c r="E30" s="137"/>
      <c r="F30" s="109"/>
      <c r="G30" s="34" t="s">
        <v>39</v>
      </c>
      <c r="H30" s="34" t="s">
        <v>65</v>
      </c>
      <c r="I30" s="51">
        <f>F$26*0.05</f>
        <v>2.0400000000000001E-3</v>
      </c>
      <c r="J30" s="21">
        <f t="shared" si="3"/>
        <v>0.05</v>
      </c>
      <c r="K30" s="22">
        <f t="shared" si="0"/>
        <v>8.8695652173913057E-3</v>
      </c>
      <c r="L30" s="23">
        <f t="shared" si="1"/>
        <v>8869.5652173913059</v>
      </c>
      <c r="M30" s="142"/>
      <c r="N30" s="113"/>
    </row>
    <row r="31" spans="2:15" ht="15" customHeight="1" thickBot="1" x14ac:dyDescent="0.25">
      <c r="B31" s="99"/>
      <c r="C31" s="102"/>
      <c r="D31" s="127"/>
      <c r="E31" s="127"/>
      <c r="F31" s="110"/>
      <c r="G31" s="35" t="s">
        <v>29</v>
      </c>
      <c r="H31" s="67" t="s">
        <v>66</v>
      </c>
      <c r="I31" s="52">
        <f>F26*0.1</f>
        <v>4.0800000000000003E-3</v>
      </c>
      <c r="J31" s="24">
        <f t="shared" si="3"/>
        <v>0.1</v>
      </c>
      <c r="K31" s="25">
        <f t="shared" si="0"/>
        <v>1.7739130434782611E-2</v>
      </c>
      <c r="L31" s="26">
        <f t="shared" si="1"/>
        <v>17739.130434782612</v>
      </c>
      <c r="M31" s="143"/>
      <c r="N31" s="121"/>
    </row>
    <row r="32" spans="2:15" x14ac:dyDescent="0.15">
      <c r="B32" s="97">
        <v>7</v>
      </c>
      <c r="C32" s="100" t="s">
        <v>36</v>
      </c>
      <c r="D32" s="104" t="s">
        <v>25</v>
      </c>
      <c r="E32" s="104" t="s">
        <v>101</v>
      </c>
      <c r="F32" s="108">
        <v>1.6899999999999998E-2</v>
      </c>
      <c r="G32" s="36" t="s">
        <v>86</v>
      </c>
      <c r="H32" s="37" t="s">
        <v>87</v>
      </c>
      <c r="I32" s="53">
        <f>$F$32*J32</f>
        <v>6.7599999999999995E-4</v>
      </c>
      <c r="J32" s="28">
        <v>0.04</v>
      </c>
      <c r="K32" s="29">
        <f t="shared" si="0"/>
        <v>2.9391304347826087E-3</v>
      </c>
      <c r="L32" s="30">
        <f t="shared" si="1"/>
        <v>2939.1304347826085</v>
      </c>
      <c r="M32" s="141"/>
      <c r="N32" s="112"/>
      <c r="O32" s="38"/>
    </row>
    <row r="33" spans="2:14" ht="14.25" customHeight="1" x14ac:dyDescent="0.15">
      <c r="B33" s="98"/>
      <c r="C33" s="101"/>
      <c r="D33" s="105"/>
      <c r="E33" s="105"/>
      <c r="F33" s="109"/>
      <c r="G33" s="39" t="s">
        <v>88</v>
      </c>
      <c r="H33" s="40" t="s">
        <v>74</v>
      </c>
      <c r="I33" s="53">
        <f t="shared" ref="I33:I38" si="4">$F$32*J33</f>
        <v>6.7599999999999995E-4</v>
      </c>
      <c r="J33" s="21">
        <v>0.04</v>
      </c>
      <c r="K33" s="22">
        <f t="shared" si="0"/>
        <v>2.9391304347826087E-3</v>
      </c>
      <c r="L33" s="23">
        <f t="shared" si="1"/>
        <v>2939.1304347826085</v>
      </c>
      <c r="M33" s="142"/>
      <c r="N33" s="113"/>
    </row>
    <row r="34" spans="2:14" x14ac:dyDescent="0.15">
      <c r="B34" s="98"/>
      <c r="C34" s="101"/>
      <c r="D34" s="105"/>
      <c r="E34" s="105"/>
      <c r="F34" s="109"/>
      <c r="G34" s="39" t="s">
        <v>89</v>
      </c>
      <c r="H34" s="40" t="s">
        <v>31</v>
      </c>
      <c r="I34" s="53">
        <f t="shared" si="4"/>
        <v>7.7739999999999997E-3</v>
      </c>
      <c r="J34" s="21">
        <v>0.46</v>
      </c>
      <c r="K34" s="22">
        <f t="shared" si="0"/>
        <v>3.3800000000000004E-2</v>
      </c>
      <c r="L34" s="23">
        <f t="shared" si="1"/>
        <v>33800.000000000007</v>
      </c>
      <c r="M34" s="142"/>
      <c r="N34" s="113"/>
    </row>
    <row r="35" spans="2:14" ht="14.25" customHeight="1" x14ac:dyDescent="0.15">
      <c r="B35" s="98"/>
      <c r="C35" s="101"/>
      <c r="D35" s="105"/>
      <c r="E35" s="105"/>
      <c r="F35" s="109"/>
      <c r="G35" s="39" t="s">
        <v>90</v>
      </c>
      <c r="H35" s="40" t="s">
        <v>32</v>
      </c>
      <c r="I35" s="53">
        <f t="shared" si="4"/>
        <v>1.6899999999999999E-4</v>
      </c>
      <c r="J35" s="21">
        <v>0.01</v>
      </c>
      <c r="K35" s="22">
        <f t="shared" si="0"/>
        <v>7.3478260869565216E-4</v>
      </c>
      <c r="L35" s="23">
        <f t="shared" si="1"/>
        <v>734.78260869565213</v>
      </c>
      <c r="M35" s="142"/>
      <c r="N35" s="113"/>
    </row>
    <row r="36" spans="2:14" ht="14.25" customHeight="1" x14ac:dyDescent="0.15">
      <c r="B36" s="98"/>
      <c r="C36" s="101"/>
      <c r="D36" s="105"/>
      <c r="E36" s="105"/>
      <c r="F36" s="109"/>
      <c r="G36" s="39" t="s">
        <v>91</v>
      </c>
      <c r="H36" s="40" t="s">
        <v>92</v>
      </c>
      <c r="I36" s="53">
        <f t="shared" si="4"/>
        <v>4.0559999999999997E-3</v>
      </c>
      <c r="J36" s="21">
        <v>0.24</v>
      </c>
      <c r="K36" s="22">
        <f t="shared" si="0"/>
        <v>1.7634782608695651E-2</v>
      </c>
      <c r="L36" s="23">
        <f t="shared" si="1"/>
        <v>17634.782608695652</v>
      </c>
      <c r="M36" s="142"/>
      <c r="N36" s="113"/>
    </row>
    <row r="37" spans="2:14" ht="14.25" customHeight="1" x14ac:dyDescent="0.15">
      <c r="B37" s="98"/>
      <c r="C37" s="101"/>
      <c r="D37" s="105"/>
      <c r="E37" s="105"/>
      <c r="F37" s="109"/>
      <c r="G37" s="39" t="s">
        <v>93</v>
      </c>
      <c r="H37" s="40" t="s">
        <v>74</v>
      </c>
      <c r="I37" s="53">
        <f t="shared" si="4"/>
        <v>2.0279999999999999E-3</v>
      </c>
      <c r="J37" s="21">
        <v>0.12</v>
      </c>
      <c r="K37" s="22">
        <f t="shared" si="0"/>
        <v>8.8173913043478255E-3</v>
      </c>
      <c r="L37" s="23">
        <f t="shared" si="1"/>
        <v>8817.391304347826</v>
      </c>
      <c r="M37" s="142"/>
      <c r="N37" s="113"/>
    </row>
    <row r="38" spans="2:14" ht="14.25" customHeight="1" thickBot="1" x14ac:dyDescent="0.2">
      <c r="B38" s="98"/>
      <c r="C38" s="101"/>
      <c r="D38" s="105"/>
      <c r="E38" s="105"/>
      <c r="F38" s="109"/>
      <c r="G38" s="39" t="s">
        <v>93</v>
      </c>
      <c r="H38" s="40" t="s">
        <v>94</v>
      </c>
      <c r="I38" s="53">
        <f t="shared" si="4"/>
        <v>1.5209999999999998E-3</v>
      </c>
      <c r="J38" s="21">
        <v>0.09</v>
      </c>
      <c r="K38" s="22">
        <f t="shared" si="0"/>
        <v>6.6130434782608691E-3</v>
      </c>
      <c r="L38" s="23">
        <f t="shared" si="1"/>
        <v>6613.0434782608691</v>
      </c>
      <c r="M38" s="142"/>
      <c r="N38" s="113"/>
    </row>
    <row r="39" spans="2:14" ht="30" customHeight="1" x14ac:dyDescent="0.15">
      <c r="B39" s="96">
        <v>8</v>
      </c>
      <c r="C39" s="100" t="s">
        <v>95</v>
      </c>
      <c r="D39" s="103" t="s">
        <v>26</v>
      </c>
      <c r="E39" s="133" t="s">
        <v>102</v>
      </c>
      <c r="F39" s="128">
        <v>5.9999999999999995E-4</v>
      </c>
      <c r="G39" s="62" t="s">
        <v>27</v>
      </c>
      <c r="H39" s="62" t="s">
        <v>0</v>
      </c>
      <c r="I39" s="50">
        <f>F39*0.1268</f>
        <v>7.607999999999999E-5</v>
      </c>
      <c r="J39" s="18">
        <f>I39/F$39</f>
        <v>0.1268</v>
      </c>
      <c r="K39" s="19">
        <f t="shared" si="0"/>
        <v>3.3078260869565216E-4</v>
      </c>
      <c r="L39" s="20">
        <f>K39*1000000</f>
        <v>330.78260869565213</v>
      </c>
      <c r="M39" s="144"/>
      <c r="N39" s="56"/>
    </row>
    <row r="40" spans="2:14" ht="30" customHeight="1" thickBot="1" x14ac:dyDescent="0.2">
      <c r="B40" s="132"/>
      <c r="C40" s="102"/>
      <c r="D40" s="106"/>
      <c r="E40" s="135"/>
      <c r="F40" s="130"/>
      <c r="G40" s="61" t="s">
        <v>21</v>
      </c>
      <c r="H40" s="61" t="s">
        <v>28</v>
      </c>
      <c r="I40" s="52">
        <f>F39*0.8732</f>
        <v>5.2391999999999998E-4</v>
      </c>
      <c r="J40" s="24">
        <f>I40/F$39</f>
        <v>0.87320000000000009</v>
      </c>
      <c r="K40" s="25">
        <f t="shared" si="0"/>
        <v>2.2779130434782608E-3</v>
      </c>
      <c r="L40" s="26">
        <f>K40*1000000</f>
        <v>2277.913043478261</v>
      </c>
      <c r="M40" s="145"/>
      <c r="N40" s="57"/>
    </row>
    <row r="41" spans="2:14" ht="15.75" thickBot="1" x14ac:dyDescent="0.25">
      <c r="B41" s="138" t="s">
        <v>7</v>
      </c>
      <c r="C41" s="139"/>
      <c r="D41" s="140"/>
      <c r="E41" s="140"/>
      <c r="F41" s="41">
        <f>SUM(F9:F40)</f>
        <v>0.22999999999999998</v>
      </c>
      <c r="G41" s="4"/>
      <c r="H41" s="42"/>
      <c r="I41" s="43"/>
      <c r="J41" s="42"/>
      <c r="K41" s="54">
        <f>SUM(K9:K40)</f>
        <v>1.0000000000000002</v>
      </c>
      <c r="L41" s="55">
        <f>SUM(L9:L40)</f>
        <v>1000000.0000000003</v>
      </c>
    </row>
    <row r="42" spans="2:14" x14ac:dyDescent="0.15">
      <c r="F42" s="33"/>
      <c r="G42" s="33"/>
    </row>
    <row r="43" spans="2:14" x14ac:dyDescent="0.15">
      <c r="F43" s="44"/>
    </row>
    <row r="45" spans="2:14" ht="14.25" customHeight="1" x14ac:dyDescent="0.15"/>
  </sheetData>
  <mergeCells count="67">
    <mergeCell ref="M32:M38"/>
    <mergeCell ref="N32:N38"/>
    <mergeCell ref="M23:M25"/>
    <mergeCell ref="N23:N25"/>
    <mergeCell ref="N26:N31"/>
    <mergeCell ref="M26:M31"/>
    <mergeCell ref="B41:E41"/>
    <mergeCell ref="B39:B40"/>
    <mergeCell ref="C39:C40"/>
    <mergeCell ref="D39:D40"/>
    <mergeCell ref="E39:E40"/>
    <mergeCell ref="F39:F40"/>
    <mergeCell ref="B23:B25"/>
    <mergeCell ref="C23:C25"/>
    <mergeCell ref="D23:D25"/>
    <mergeCell ref="E23:E25"/>
    <mergeCell ref="F23:F25"/>
    <mergeCell ref="C26:C31"/>
    <mergeCell ref="D26:D31"/>
    <mergeCell ref="E26:E31"/>
    <mergeCell ref="F26:F31"/>
    <mergeCell ref="D32:D38"/>
    <mergeCell ref="E32:E38"/>
    <mergeCell ref="F32:F38"/>
    <mergeCell ref="B26:B31"/>
    <mergeCell ref="B32:B38"/>
    <mergeCell ref="C32:C38"/>
    <mergeCell ref="N15:N16"/>
    <mergeCell ref="B17:B22"/>
    <mergeCell ref="C17:C22"/>
    <mergeCell ref="D17:D22"/>
    <mergeCell ref="E17:E22"/>
    <mergeCell ref="F17:F22"/>
    <mergeCell ref="M17:M22"/>
    <mergeCell ref="N17:N22"/>
    <mergeCell ref="B15:B16"/>
    <mergeCell ref="C15:C16"/>
    <mergeCell ref="D15:D16"/>
    <mergeCell ref="E15:E16"/>
    <mergeCell ref="F15:F16"/>
    <mergeCell ref="M15:M16"/>
    <mergeCell ref="N6:N8"/>
    <mergeCell ref="B10:B14"/>
    <mergeCell ref="C10:C14"/>
    <mergeCell ref="D10:D14"/>
    <mergeCell ref="E10:E14"/>
    <mergeCell ref="F10:F14"/>
    <mergeCell ref="M10:M14"/>
    <mergeCell ref="N10:N14"/>
    <mergeCell ref="H6:H8"/>
    <mergeCell ref="I6:I8"/>
    <mergeCell ref="J6:J8"/>
    <mergeCell ref="K6:K8"/>
    <mergeCell ref="L6:L8"/>
    <mergeCell ref="M6:M8"/>
    <mergeCell ref="B6:B8"/>
    <mergeCell ref="C6:C8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</mergeCells>
  <phoneticPr fontId="5" type="noConversion"/>
  <conditionalFormatting sqref="G27:G28 G30">
    <cfRule type="cellIs" dxfId="1" priority="2" stopIfTrue="1" operator="equal">
      <formula>#REF!</formula>
    </cfRule>
  </conditionalFormatting>
  <conditionalFormatting sqref="G29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151" r:id="rId4">
          <objectPr defaultSize="0" autoPict="0" r:id="rId5">
            <anchor moveWithCells="1">
              <from>
                <xdr:col>13</xdr:col>
                <xdr:colOff>57150</xdr:colOff>
                <xdr:row>26</xdr:row>
                <xdr:rowOff>104775</xdr:rowOff>
              </from>
              <to>
                <xdr:col>13</xdr:col>
                <xdr:colOff>704850</xdr:colOff>
                <xdr:row>29</xdr:row>
                <xdr:rowOff>19050</xdr:rowOff>
              </to>
            </anchor>
          </objectPr>
        </oleObject>
      </mc:Choice>
      <mc:Fallback>
        <oleObject progId="Acrobat Document" dvAspect="DVASPECT_ICON" shapeId="2151" r:id="rId4"/>
      </mc:Fallback>
    </mc:AlternateContent>
    <mc:AlternateContent xmlns:mc="http://schemas.openxmlformats.org/markup-compatibility/2006">
      <mc:Choice Requires="x14">
        <oleObject progId="Acrobat Document" dvAspect="DVASPECT_ICON" shapeId="2153" r:id="rId6">
          <objectPr defaultSize="0" autoPict="0" r:id="rId7">
            <anchor moveWithCells="1">
              <from>
                <xdr:col>13</xdr:col>
                <xdr:colOff>57150</xdr:colOff>
                <xdr:row>32</xdr:row>
                <xdr:rowOff>152400</xdr:rowOff>
              </from>
              <to>
                <xdr:col>13</xdr:col>
                <xdr:colOff>704850</xdr:colOff>
                <xdr:row>35</xdr:row>
                <xdr:rowOff>123825</xdr:rowOff>
              </to>
            </anchor>
          </objectPr>
        </oleObject>
      </mc:Choice>
      <mc:Fallback>
        <oleObject progId="Acrobat Document" dvAspect="DVASPECT_ICON" shapeId="2153" r:id="rId6"/>
      </mc:Fallback>
    </mc:AlternateContent>
    <mc:AlternateContent xmlns:mc="http://schemas.openxmlformats.org/markup-compatibility/2006">
      <mc:Choice Requires="x14">
        <oleObject progId="Acrobat Document" dvAspect="DVASPECT_ICON" shapeId="2155" r:id="rId8">
          <objectPr defaultSize="0" autoPict="0" r:id="rId9">
            <anchor moveWithCells="1">
              <from>
                <xdr:col>13</xdr:col>
                <xdr:colOff>142875</xdr:colOff>
                <xdr:row>38</xdr:row>
                <xdr:rowOff>28575</xdr:rowOff>
              </from>
              <to>
                <xdr:col>13</xdr:col>
                <xdr:colOff>628650</xdr:colOff>
                <xdr:row>38</xdr:row>
                <xdr:rowOff>352425</xdr:rowOff>
              </to>
            </anchor>
          </objectPr>
        </oleObject>
      </mc:Choice>
      <mc:Fallback>
        <oleObject progId="Acrobat Document" dvAspect="DVASPECT_ICON" shapeId="2155" r:id="rId8"/>
      </mc:Fallback>
    </mc:AlternateContent>
    <mc:AlternateContent xmlns:mc="http://schemas.openxmlformats.org/markup-compatibility/2006">
      <mc:Choice Requires="x14">
        <oleObject progId="Acrobat Document" dvAspect="DVASPECT_ICON" shapeId="2156" r:id="rId10">
          <objectPr defaultSize="0" autoPict="0" r:id="rId11">
            <anchor moveWithCells="1">
              <from>
                <xdr:col>13</xdr:col>
                <xdr:colOff>142875</xdr:colOff>
                <xdr:row>39</xdr:row>
                <xdr:rowOff>47625</xdr:rowOff>
              </from>
              <to>
                <xdr:col>13</xdr:col>
                <xdr:colOff>628650</xdr:colOff>
                <xdr:row>39</xdr:row>
                <xdr:rowOff>333375</xdr:rowOff>
              </to>
            </anchor>
          </objectPr>
        </oleObject>
      </mc:Choice>
      <mc:Fallback>
        <oleObject progId="Acrobat Document" dvAspect="DVASPECT_ICON" shapeId="2156" r:id="rId10"/>
      </mc:Fallback>
    </mc:AlternateContent>
    <mc:AlternateContent xmlns:mc="http://schemas.openxmlformats.org/markup-compatibility/2006">
      <mc:Choice Requires="x14">
        <oleObject progId="Acrobat Document" dvAspect="DVASPECT_ICON" shapeId="2159" r:id="rId12">
          <objectPr defaultSize="0" autoPict="0" r:id="rId13">
            <anchor moveWithCells="1">
              <from>
                <xdr:col>13</xdr:col>
                <xdr:colOff>123825</xdr:colOff>
                <xdr:row>22</xdr:row>
                <xdr:rowOff>76200</xdr:rowOff>
              </from>
              <to>
                <xdr:col>13</xdr:col>
                <xdr:colOff>647700</xdr:colOff>
                <xdr:row>24</xdr:row>
                <xdr:rowOff>123825</xdr:rowOff>
              </to>
            </anchor>
          </objectPr>
        </oleObject>
      </mc:Choice>
      <mc:Fallback>
        <oleObject progId="Acrobat Document" dvAspect="DVASPECT_ICON" shapeId="2159" r:id="rId12"/>
      </mc:Fallback>
    </mc:AlternateContent>
    <mc:AlternateContent xmlns:mc="http://schemas.openxmlformats.org/markup-compatibility/2006">
      <mc:Choice Requires="x14">
        <oleObject progId="Acrobat Document" dvAspect="DVASPECT_ICON" shapeId="2161" r:id="rId14">
          <objectPr defaultSize="0" autoPict="0" r:id="rId15">
            <anchor moveWithCells="1">
              <from>
                <xdr:col>13</xdr:col>
                <xdr:colOff>95250</xdr:colOff>
                <xdr:row>17</xdr:row>
                <xdr:rowOff>161925</xdr:rowOff>
              </from>
              <to>
                <xdr:col>13</xdr:col>
                <xdr:colOff>676275</xdr:colOff>
                <xdr:row>20</xdr:row>
                <xdr:rowOff>0</xdr:rowOff>
              </to>
            </anchor>
          </objectPr>
        </oleObject>
      </mc:Choice>
      <mc:Fallback>
        <oleObject progId="Acrobat Document" dvAspect="DVASPECT_ICON" shapeId="2161" r:id="rId14"/>
      </mc:Fallback>
    </mc:AlternateContent>
    <mc:AlternateContent xmlns:mc="http://schemas.openxmlformats.org/markup-compatibility/2006">
      <mc:Choice Requires="x14">
        <oleObject progId="Acrobat Document" dvAspect="DVASPECT_ICON" shapeId="2163" r:id="rId16">
          <objectPr defaultSize="0" autoPict="0" r:id="rId17">
            <anchor moveWithCells="1">
              <from>
                <xdr:col>13</xdr:col>
                <xdr:colOff>190500</xdr:colOff>
                <xdr:row>14</xdr:row>
                <xdr:rowOff>47625</xdr:rowOff>
              </from>
              <to>
                <xdr:col>13</xdr:col>
                <xdr:colOff>552450</xdr:colOff>
                <xdr:row>15</xdr:row>
                <xdr:rowOff>142875</xdr:rowOff>
              </to>
            </anchor>
          </objectPr>
        </oleObject>
      </mc:Choice>
      <mc:Fallback>
        <oleObject progId="Acrobat Document" dvAspect="DVASPECT_ICON" shapeId="2163" r:id="rId16"/>
      </mc:Fallback>
    </mc:AlternateContent>
    <mc:AlternateContent xmlns:mc="http://schemas.openxmlformats.org/markup-compatibility/2006">
      <mc:Choice Requires="x14">
        <oleObject progId="Acrobat Document" dvAspect="DVASPECT_ICON" shapeId="2165" r:id="rId18">
          <objectPr defaultSize="0" autoPict="0" r:id="rId19">
            <anchor moveWithCells="1">
              <from>
                <xdr:col>13</xdr:col>
                <xdr:colOff>152400</xdr:colOff>
                <xdr:row>10</xdr:row>
                <xdr:rowOff>85725</xdr:rowOff>
              </from>
              <to>
                <xdr:col>13</xdr:col>
                <xdr:colOff>619125</xdr:colOff>
                <xdr:row>12</xdr:row>
                <xdr:rowOff>104775</xdr:rowOff>
              </to>
            </anchor>
          </objectPr>
        </oleObject>
      </mc:Choice>
      <mc:Fallback>
        <oleObject progId="Acrobat Document" dvAspect="DVASPECT_ICON" shapeId="2165" r:id="rId18"/>
      </mc:Fallback>
    </mc:AlternateContent>
    <mc:AlternateContent xmlns:mc="http://schemas.openxmlformats.org/markup-compatibility/2006">
      <mc:Choice Requires="x14">
        <oleObject progId="포장기 셸 개체" dvAspect="DVASPECT_ICON" shapeId="2169" r:id="rId20">
          <objectPr defaultSize="0" autoPict="0" r:id="rId21">
            <anchor moveWithCells="1">
              <from>
                <xdr:col>12</xdr:col>
                <xdr:colOff>257175</xdr:colOff>
                <xdr:row>10</xdr:row>
                <xdr:rowOff>123825</xdr:rowOff>
              </from>
              <to>
                <xdr:col>12</xdr:col>
                <xdr:colOff>704850</xdr:colOff>
                <xdr:row>12</xdr:row>
                <xdr:rowOff>114300</xdr:rowOff>
              </to>
            </anchor>
          </objectPr>
        </oleObject>
      </mc:Choice>
      <mc:Fallback>
        <oleObject progId="포장기 셸 개체" dvAspect="DVASPECT_ICON" shapeId="2169" r:id="rId20"/>
      </mc:Fallback>
    </mc:AlternateContent>
    <mc:AlternateContent xmlns:mc="http://schemas.openxmlformats.org/markup-compatibility/2006">
      <mc:Choice Requires="x14">
        <oleObject progId="Acrobat Document" dvAspect="DVASPECT_ICON" shapeId="2170" r:id="rId22">
          <objectPr defaultSize="0" autoPict="0" r:id="rId23">
            <anchor moveWithCells="1">
              <from>
                <xdr:col>12</xdr:col>
                <xdr:colOff>276225</xdr:colOff>
                <xdr:row>14</xdr:row>
                <xdr:rowOff>38100</xdr:rowOff>
              </from>
              <to>
                <xdr:col>12</xdr:col>
                <xdr:colOff>666750</xdr:colOff>
                <xdr:row>15</xdr:row>
                <xdr:rowOff>142875</xdr:rowOff>
              </to>
            </anchor>
          </objectPr>
        </oleObject>
      </mc:Choice>
      <mc:Fallback>
        <oleObject progId="Acrobat Document" dvAspect="DVASPECT_ICON" shapeId="2170" r:id="rId22"/>
      </mc:Fallback>
    </mc:AlternateContent>
    <mc:AlternateContent xmlns:mc="http://schemas.openxmlformats.org/markup-compatibility/2006">
      <mc:Choice Requires="x14">
        <oleObject progId="포장기 셸 개체" dvAspect="DVASPECT_ICON" shapeId="2171" r:id="rId24">
          <objectPr defaultSize="0" autoPict="0" r:id="rId25">
            <anchor moveWithCells="1">
              <from>
                <xdr:col>12</xdr:col>
                <xdr:colOff>209550</xdr:colOff>
                <xdr:row>17</xdr:row>
                <xdr:rowOff>161925</xdr:rowOff>
              </from>
              <to>
                <xdr:col>12</xdr:col>
                <xdr:colOff>723900</xdr:colOff>
                <xdr:row>19</xdr:row>
                <xdr:rowOff>171450</xdr:rowOff>
              </to>
            </anchor>
          </objectPr>
        </oleObject>
      </mc:Choice>
      <mc:Fallback>
        <oleObject progId="포장기 셸 개체" dvAspect="DVASPECT_ICON" shapeId="2171" r:id="rId24"/>
      </mc:Fallback>
    </mc:AlternateContent>
    <mc:AlternateContent xmlns:mc="http://schemas.openxmlformats.org/markup-compatibility/2006">
      <mc:Choice Requires="x14">
        <oleObject progId="포장기 셸 개체" dvAspect="DVASPECT_ICON" shapeId="2172" r:id="rId26">
          <objectPr defaultSize="0" autoPict="0" r:id="rId27">
            <anchor moveWithCells="1">
              <from>
                <xdr:col>12</xdr:col>
                <xdr:colOff>238125</xdr:colOff>
                <xdr:row>22</xdr:row>
                <xdr:rowOff>95250</xdr:rowOff>
              </from>
              <to>
                <xdr:col>12</xdr:col>
                <xdr:colOff>695325</xdr:colOff>
                <xdr:row>24</xdr:row>
                <xdr:rowOff>95250</xdr:rowOff>
              </to>
            </anchor>
          </objectPr>
        </oleObject>
      </mc:Choice>
      <mc:Fallback>
        <oleObject progId="포장기 셸 개체" dvAspect="DVASPECT_ICON" shapeId="2172" r:id="rId26"/>
      </mc:Fallback>
    </mc:AlternateContent>
    <mc:AlternateContent xmlns:mc="http://schemas.openxmlformats.org/markup-compatibility/2006">
      <mc:Choice Requires="x14">
        <oleObject progId="포장기 셸 개체" dvAspect="DVASPECT_ICON" shapeId="2173" r:id="rId28">
          <objectPr defaultSize="0" autoPict="0" r:id="rId29">
            <anchor moveWithCells="1">
              <from>
                <xdr:col>12</xdr:col>
                <xdr:colOff>257175</xdr:colOff>
                <xdr:row>26</xdr:row>
                <xdr:rowOff>142875</xdr:rowOff>
              </from>
              <to>
                <xdr:col>12</xdr:col>
                <xdr:colOff>723900</xdr:colOff>
                <xdr:row>28</xdr:row>
                <xdr:rowOff>114300</xdr:rowOff>
              </to>
            </anchor>
          </objectPr>
        </oleObject>
      </mc:Choice>
      <mc:Fallback>
        <oleObject progId="포장기 셸 개체" dvAspect="DVASPECT_ICON" shapeId="2173" r:id="rId28"/>
      </mc:Fallback>
    </mc:AlternateContent>
    <mc:AlternateContent xmlns:mc="http://schemas.openxmlformats.org/markup-compatibility/2006">
      <mc:Choice Requires="x14">
        <oleObject progId="포장기 셸 개체" dvAspect="DVASPECT_ICON" shapeId="2174" r:id="rId30">
          <objectPr defaultSize="0" autoPict="0" r:id="rId31">
            <anchor moveWithCells="1">
              <from>
                <xdr:col>12</xdr:col>
                <xdr:colOff>171450</xdr:colOff>
                <xdr:row>33</xdr:row>
                <xdr:rowOff>66675</xdr:rowOff>
              </from>
              <to>
                <xdr:col>12</xdr:col>
                <xdr:colOff>695325</xdr:colOff>
                <xdr:row>35</xdr:row>
                <xdr:rowOff>85725</xdr:rowOff>
              </to>
            </anchor>
          </objectPr>
        </oleObject>
      </mc:Choice>
      <mc:Fallback>
        <oleObject progId="포장기 셸 개체" dvAspect="DVASPECT_ICON" shapeId="2174" r:id="rId30"/>
      </mc:Fallback>
    </mc:AlternateContent>
    <mc:AlternateContent xmlns:mc="http://schemas.openxmlformats.org/markup-compatibility/2006">
      <mc:Choice Requires="x14">
        <oleObject progId="포장기 셸 개체" dvAspect="DVASPECT_ICON" shapeId="2175" r:id="rId32">
          <objectPr defaultSize="0" autoPict="0" r:id="rId33">
            <anchor moveWithCells="1">
              <from>
                <xdr:col>12</xdr:col>
                <xdr:colOff>228600</xdr:colOff>
                <xdr:row>38</xdr:row>
                <xdr:rowOff>28575</xdr:rowOff>
              </from>
              <to>
                <xdr:col>12</xdr:col>
                <xdr:colOff>647700</xdr:colOff>
                <xdr:row>38</xdr:row>
                <xdr:rowOff>342900</xdr:rowOff>
              </to>
            </anchor>
          </objectPr>
        </oleObject>
      </mc:Choice>
      <mc:Fallback>
        <oleObject progId="포장기 셸 개체" dvAspect="DVASPECT_ICON" shapeId="2175" r:id="rId32"/>
      </mc:Fallback>
    </mc:AlternateContent>
    <mc:AlternateContent xmlns:mc="http://schemas.openxmlformats.org/markup-compatibility/2006">
      <mc:Choice Requires="x14">
        <oleObject progId="Acrobat Document" dvAspect="DVASPECT_ICON" shapeId="2176" r:id="rId34">
          <objectPr defaultSize="0" autoPict="0" r:id="rId35">
            <anchor moveWithCells="1">
              <from>
                <xdr:col>12</xdr:col>
                <xdr:colOff>295275</xdr:colOff>
                <xdr:row>39</xdr:row>
                <xdr:rowOff>85725</xdr:rowOff>
              </from>
              <to>
                <xdr:col>12</xdr:col>
                <xdr:colOff>571500</xdr:colOff>
                <xdr:row>39</xdr:row>
                <xdr:rowOff>295275</xdr:rowOff>
              </to>
            </anchor>
          </objectPr>
        </oleObject>
      </mc:Choice>
      <mc:Fallback>
        <oleObject progId="Acrobat Document" dvAspect="DVASPECT_ICON" shapeId="2176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XS1-OU2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XM-009752-UN</vt:lpwstr>
  </property>
  <property pid="8" fmtid="{D5CDD505-2E9C-101B-9397-08002B2CF9AE}" name="CogniDox_Version">
    <vt:lpwstr>11</vt:lpwstr>
  </property>
  <property pid="9" fmtid="{D5CDD505-2E9C-101B-9397-08002B2CF9AE}" name="CogniDoxKey_Value">
    <vt:lpwstr>uaZXuHh15cPti2c3vwvAHkrFypU</vt:lpwstr>
  </property>
  <property pid="11" fmtid="{D5CDD505-2E9C-101B-9397-08002B2CF9AE}" name="CogniDox_Title">
    <vt:lpwstr>FB236 XU/XE/XL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