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codeName="ThisWorkbook" defaultThemeVersion="124226"/>
  <bookViews>
    <workbookView xWindow="600" yWindow="75" windowWidth="14145" windowHeight="8940" tabRatio="681"/>
  </bookViews>
  <sheets>
    <sheet name="XS1-SU02A" sheetId="8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45621"/>
</workbook>
</file>

<file path=xl/calcChain.xml><?xml version="1.0" encoding="utf-8"?>
<calcChain xmlns="http://schemas.openxmlformats.org/spreadsheetml/2006/main">
  <c r="I62" i="8" l="1"/>
  <c r="I63" i="8"/>
  <c r="I64" i="8"/>
  <c r="I65" i="8"/>
  <c r="I66" i="8"/>
  <c r="I67" i="8"/>
  <c r="I61" i="8"/>
  <c r="I48" i="8" l="1"/>
  <c r="I47" i="8"/>
  <c r="F68" i="8"/>
  <c r="F61" i="8"/>
  <c r="F55" i="8"/>
  <c r="F73" i="8" l="1"/>
  <c r="I70" i="8"/>
  <c r="I68" i="8"/>
  <c r="I22" i="8" l="1"/>
  <c r="J22" i="8" s="1"/>
  <c r="I26" i="8"/>
  <c r="J26" i="8" s="1"/>
  <c r="I25" i="8"/>
  <c r="J25" i="8" s="1"/>
  <c r="I24" i="8"/>
  <c r="J24" i="8" s="1"/>
  <c r="I23" i="8"/>
  <c r="J23" i="8" s="1"/>
  <c r="I11" i="8"/>
  <c r="J11" i="8" s="1"/>
  <c r="I42" i="8" l="1"/>
  <c r="J42" i="8" s="1"/>
  <c r="I32" i="8"/>
  <c r="J32" i="8" s="1"/>
  <c r="I46" i="8"/>
  <c r="J46" i="8" s="1"/>
  <c r="I45" i="8"/>
  <c r="J45" i="8" s="1"/>
  <c r="I44" i="8"/>
  <c r="J44" i="8" s="1"/>
  <c r="I43" i="8"/>
  <c r="J43" i="8" s="1"/>
  <c r="I36" i="8"/>
  <c r="J36" i="8" s="1"/>
  <c r="I35" i="8"/>
  <c r="J35" i="8" s="1"/>
  <c r="I34" i="8"/>
  <c r="J34" i="8" s="1"/>
  <c r="I33" i="8"/>
  <c r="J33" i="8" s="1"/>
  <c r="I27" i="8"/>
  <c r="I39" i="8"/>
  <c r="J39" i="8" s="1"/>
  <c r="I38" i="8"/>
  <c r="J38" i="8" s="1"/>
  <c r="I37" i="8"/>
  <c r="J37" i="8" s="1"/>
  <c r="I41" i="8"/>
  <c r="J41" i="8" s="1"/>
  <c r="I31" i="8"/>
  <c r="J31" i="8" s="1"/>
  <c r="I40" i="8"/>
  <c r="J40" i="8" s="1"/>
  <c r="I30" i="8"/>
  <c r="J30" i="8" s="1"/>
  <c r="I29" i="8"/>
  <c r="J29" i="8" s="1"/>
  <c r="I28" i="8"/>
  <c r="J28" i="8" s="1"/>
  <c r="J27" i="8"/>
  <c r="I21" i="8"/>
  <c r="J21" i="8" s="1"/>
  <c r="I13" i="8"/>
  <c r="I12" i="8"/>
  <c r="J12" i="8" s="1"/>
  <c r="I14" i="8"/>
  <c r="J14" i="8" s="1"/>
  <c r="I20" i="8"/>
  <c r="J20" i="8" s="1"/>
  <c r="I19" i="8"/>
  <c r="J19" i="8" s="1"/>
  <c r="I18" i="8"/>
  <c r="J18" i="8" s="1"/>
  <c r="I17" i="8"/>
  <c r="J17" i="8" s="1"/>
  <c r="I72" i="8" l="1"/>
  <c r="J72" i="8" s="1"/>
  <c r="I71" i="8"/>
  <c r="J71" i="8" s="1"/>
  <c r="J70" i="8"/>
  <c r="J68" i="8" l="1"/>
  <c r="K11" i="8" l="1"/>
  <c r="L11" i="8" s="1"/>
  <c r="K22" i="8"/>
  <c r="L22" i="8" s="1"/>
  <c r="K24" i="8"/>
  <c r="L24" i="8" s="1"/>
  <c r="K26" i="8"/>
  <c r="L26" i="8" s="1"/>
  <c r="K23" i="8"/>
  <c r="L23" i="8" s="1"/>
  <c r="K25" i="8"/>
  <c r="L25" i="8" s="1"/>
  <c r="K32" i="8"/>
  <c r="L32" i="8" s="1"/>
  <c r="K30" i="8"/>
  <c r="L30" i="8" s="1"/>
  <c r="K17" i="8"/>
  <c r="L17" i="8" s="1"/>
  <c r="K29" i="8"/>
  <c r="L29" i="8" s="1"/>
  <c r="K41" i="8"/>
  <c r="L41" i="8" s="1"/>
  <c r="K35" i="8"/>
  <c r="L35" i="8" s="1"/>
  <c r="K44" i="8"/>
  <c r="L44" i="8" s="1"/>
  <c r="K42" i="8"/>
  <c r="L42" i="8" s="1"/>
  <c r="K40" i="8"/>
  <c r="L40" i="8" s="1"/>
  <c r="K36" i="8"/>
  <c r="L36" i="8" s="1"/>
  <c r="K43" i="8"/>
  <c r="L43" i="8" s="1"/>
  <c r="K28" i="8"/>
  <c r="L28" i="8" s="1"/>
  <c r="K31" i="8"/>
  <c r="L31" i="8" s="1"/>
  <c r="K27" i="8"/>
  <c r="L27" i="8" s="1"/>
  <c r="K39" i="8"/>
  <c r="L39" i="8" s="1"/>
  <c r="K34" i="8"/>
  <c r="L34" i="8" s="1"/>
  <c r="K46" i="8"/>
  <c r="L46" i="8" s="1"/>
  <c r="K37" i="8"/>
  <c r="L37" i="8" s="1"/>
  <c r="K38" i="8"/>
  <c r="L38" i="8" s="1"/>
  <c r="K33" i="8"/>
  <c r="L33" i="8" s="1"/>
  <c r="K45" i="8"/>
  <c r="L45" i="8" s="1"/>
  <c r="I60" i="8"/>
  <c r="I58" i="8"/>
  <c r="I57" i="8"/>
  <c r="J57" i="8" s="1"/>
  <c r="I55" i="8"/>
  <c r="J48" i="8"/>
  <c r="J47" i="8"/>
  <c r="J55" i="8" l="1"/>
  <c r="K55" i="8"/>
  <c r="J13" i="8"/>
  <c r="I10" i="8"/>
  <c r="J10" i="8" s="1"/>
  <c r="I16" i="8" l="1"/>
  <c r="J16" i="8" s="1"/>
  <c r="I15" i="8"/>
  <c r="J15" i="8" s="1"/>
  <c r="I54" i="8" l="1"/>
  <c r="J54" i="8" s="1"/>
  <c r="I53" i="8"/>
  <c r="J53" i="8" s="1"/>
  <c r="I52" i="8"/>
  <c r="J52" i="8" s="1"/>
  <c r="I51" i="8"/>
  <c r="J51" i="8" s="1"/>
  <c r="I50" i="8"/>
  <c r="J50" i="8" s="1"/>
  <c r="I49" i="8"/>
  <c r="J49" i="8" s="1"/>
  <c r="I59" i="8" l="1"/>
  <c r="I56" i="8"/>
  <c r="J58" i="8" l="1"/>
  <c r="I69" i="8"/>
  <c r="J69" i="8" s="1"/>
  <c r="I9" i="8" l="1"/>
  <c r="J9" i="8" s="1"/>
  <c r="K10" i="8" l="1"/>
  <c r="L10" i="8" s="1"/>
  <c r="K9" i="8"/>
  <c r="K70" i="8"/>
  <c r="L70" i="8" s="1"/>
  <c r="K48" i="8"/>
  <c r="L48" i="8" s="1"/>
  <c r="K21" i="8"/>
  <c r="L21" i="8" s="1"/>
  <c r="K19" i="8"/>
  <c r="K18" i="8"/>
  <c r="L18" i="8" s="1"/>
  <c r="K64" i="8"/>
  <c r="L64" i="8" s="1"/>
  <c r="K54" i="8"/>
  <c r="L54" i="8" s="1"/>
  <c r="K47" i="8"/>
  <c r="K20" i="8"/>
  <c r="L20" i="8" s="1"/>
  <c r="K71" i="8"/>
  <c r="L71" i="8" s="1"/>
  <c r="K72" i="8"/>
  <c r="L72" i="8" s="1"/>
  <c r="K57" i="8"/>
  <c r="L57" i="8" s="1"/>
  <c r="K51" i="8"/>
  <c r="L51" i="8" s="1"/>
  <c r="L19" i="8"/>
  <c r="K14" i="8"/>
  <c r="L14" i="8" s="1"/>
  <c r="K13" i="8"/>
  <c r="L13" i="8" s="1"/>
  <c r="K58" i="8"/>
  <c r="L58" i="8" s="1"/>
  <c r="L47" i="8"/>
  <c r="K49" i="8"/>
  <c r="L49" i="8" s="1"/>
  <c r="K53" i="8"/>
  <c r="L53" i="8" s="1"/>
  <c r="K12" i="8"/>
  <c r="K16" i="8"/>
  <c r="L16" i="8" s="1"/>
  <c r="K15" i="8"/>
  <c r="L15" i="8" s="1"/>
  <c r="K50" i="8"/>
  <c r="L50" i="8" s="1"/>
  <c r="K52" i="8"/>
  <c r="L52" i="8" s="1"/>
  <c r="J56" i="8"/>
  <c r="J59" i="8"/>
  <c r="J60" i="8"/>
  <c r="E4" i="8"/>
  <c r="K62" i="8"/>
  <c r="L62" i="8" s="1"/>
  <c r="K66" i="8"/>
  <c r="L66" i="8" s="1"/>
  <c r="K61" i="8"/>
  <c r="L61" i="8" s="1"/>
  <c r="K63" i="8"/>
  <c r="L63" i="8" s="1"/>
  <c r="K65" i="8"/>
  <c r="L65" i="8" s="1"/>
  <c r="K67" i="8"/>
  <c r="L67" i="8" s="1"/>
  <c r="K68" i="8"/>
  <c r="L68" i="8" s="1"/>
  <c r="K69" i="8"/>
  <c r="L69" i="8" s="1"/>
  <c r="L55" i="8"/>
  <c r="K56" i="8"/>
  <c r="L56" i="8" s="1"/>
  <c r="K59" i="8"/>
  <c r="L59" i="8" s="1"/>
  <c r="K60" i="8"/>
  <c r="L60" i="8" s="1"/>
  <c r="K73" i="8" l="1"/>
  <c r="L9" i="8"/>
  <c r="L12" i="8"/>
  <c r="L73" i="8" l="1"/>
</calcChain>
</file>

<file path=xl/sharedStrings.xml><?xml version="1.0" encoding="utf-8"?>
<sst xmlns="http://schemas.openxmlformats.org/spreadsheetml/2006/main" count="207" uniqueCount="140">
  <si>
    <t>7440-02-0</t>
    <phoneticPr fontId="5" type="noConversion"/>
  </si>
  <si>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</si>
  <si>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</si>
  <si>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</si>
  <si>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</si>
  <si>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</si>
  <si>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</si>
  <si>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</si>
  <si>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</si>
  <si>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</si>
  <si>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</si>
  <si>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</si>
  <si>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</si>
  <si>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</si>
  <si>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</si>
  <si>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</si>
  <si>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</si>
  <si>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</si>
  <si>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</si>
  <si>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</si>
  <si>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</si>
  <si>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Gold(Au)</t>
    <phoneticPr fontId="6" type="noConversion"/>
  </si>
  <si>
    <t>Mold compound</t>
    <phoneticPr fontId="5" type="noConversion"/>
  </si>
  <si>
    <t>Trade secret</t>
    <phoneticPr fontId="6" type="noConversion"/>
  </si>
  <si>
    <t>Substrate (Laminate)</t>
    <phoneticPr fontId="6" type="noConversion"/>
  </si>
  <si>
    <t>Substrate 
(Solder mask)</t>
    <phoneticPr fontId="6" type="noConversion"/>
  </si>
  <si>
    <t>Substrate (Plating)</t>
    <phoneticPr fontId="5" type="noConversion"/>
  </si>
  <si>
    <t>Ni+Au plating</t>
    <phoneticPr fontId="5" type="noConversion"/>
  </si>
  <si>
    <t>Nickel(Ni)</t>
    <phoneticPr fontId="5" type="noConversion"/>
  </si>
  <si>
    <t>7440-57-5</t>
    <phoneticPr fontId="5" type="noConversion"/>
  </si>
  <si>
    <t>Inorganic Filler</t>
    <phoneticPr fontId="5" type="noConversion"/>
  </si>
  <si>
    <t>65997-17-3</t>
    <phoneticPr fontId="5" type="noConversion"/>
  </si>
  <si>
    <t>7727-43-7</t>
  </si>
  <si>
    <t>7631-86-9</t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</si>
  <si>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</si>
  <si>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</si>
  <si>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</si>
  <si>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Taiyo ink</t>
    <phoneticPr fontId="5" type="noConversion"/>
  </si>
  <si>
    <t>Customer</t>
    <phoneticPr fontId="7" type="noConversion"/>
  </si>
  <si>
    <t>Bonding Wire</t>
    <phoneticPr fontId="6" type="noConversion"/>
  </si>
  <si>
    <t>7440-22-4</t>
    <phoneticPr fontId="5" type="noConversion"/>
  </si>
  <si>
    <t>PSR4000-AUS308</t>
    <phoneticPr fontId="6" type="noConversion"/>
  </si>
  <si>
    <t>Silver(Ag)</t>
    <phoneticPr fontId="5" type="noConversion"/>
  </si>
  <si>
    <t>Copper(Cu)</t>
    <phoneticPr fontId="5" type="noConversion"/>
  </si>
  <si>
    <t>Heat Resistant Resin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</si>
  <si>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</si>
  <si>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</si>
  <si>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</si>
  <si>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</si>
  <si>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</si>
  <si>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</si>
  <si>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Trade secret</t>
    <phoneticPr fontId="5" type="noConversion"/>
  </si>
  <si>
    <t>EME G750C</t>
    <phoneticPr fontId="6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</si>
  <si>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</si>
  <si>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</si>
  <si>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</si>
  <si>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</si>
  <si>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</si>
  <si>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Trade secret</t>
    <phoneticPr fontId="5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</si>
  <si>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</si>
  <si>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</si>
  <si>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</si>
  <si>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</si>
  <si>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</si>
  <si>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1st Die</t>
    <phoneticPr fontId="5" type="noConversion"/>
  </si>
  <si>
    <t>2nd Die</t>
    <phoneticPr fontId="5" type="noConversion"/>
  </si>
  <si>
    <t>2100A</t>
    <phoneticPr fontId="6" type="noConversion"/>
  </si>
  <si>
    <t>1st Die attach</t>
    <phoneticPr fontId="6" type="noConversion"/>
  </si>
  <si>
    <t>2nd Die attach</t>
    <phoneticPr fontId="6" type="noConversion"/>
  </si>
  <si>
    <t>Epoxy resin</t>
    <phoneticPr fontId="5" type="noConversion"/>
  </si>
  <si>
    <t>Acrylic resin</t>
    <phoneticPr fontId="5" type="noConversion"/>
  </si>
  <si>
    <t>7440-50-8</t>
    <phoneticPr fontId="6" type="noConversion"/>
  </si>
  <si>
    <t>Korea Circuit</t>
    <phoneticPr fontId="5" type="noConversion"/>
  </si>
  <si>
    <t>Doosan</t>
    <phoneticPr fontId="5" type="noConversion"/>
  </si>
  <si>
    <t>DS7409HGB</t>
    <phoneticPr fontId="5" type="noConversion"/>
  </si>
  <si>
    <t>Glass cloth</t>
    <phoneticPr fontId="5" type="noConversion"/>
  </si>
  <si>
    <t>Epoxy</t>
    <phoneticPr fontId="5" type="noConversion"/>
  </si>
  <si>
    <t>Flame Resistant Epoxy Resin</t>
    <phoneticPr fontId="5" type="noConversion"/>
  </si>
  <si>
    <t>7328-97-4</t>
    <phoneticPr fontId="5" type="noConversion"/>
  </si>
  <si>
    <t>223769-10-6</t>
    <phoneticPr fontId="5" type="noConversion"/>
  </si>
  <si>
    <t>12654-97-6</t>
    <phoneticPr fontId="5" type="noConversion"/>
  </si>
  <si>
    <t>7631-86-9</t>
    <phoneticPr fontId="5" type="noConversion"/>
  </si>
  <si>
    <t>XMOS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</si>
  <si>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</si>
  <si>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</si>
  <si>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</si>
  <si>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Silver(Ag)</t>
    <phoneticPr fontId="5" type="noConversion"/>
  </si>
  <si>
    <t>Copper(Cu)</t>
    <phoneticPr fontId="5" type="noConversion"/>
  </si>
  <si>
    <t>Tin(Sn)</t>
    <phoneticPr fontId="5" type="noConversion"/>
  </si>
  <si>
    <t>7440-31-5</t>
  </si>
  <si>
    <t>7440-22-4</t>
  </si>
  <si>
    <t>7440-57-5</t>
  </si>
  <si>
    <t>Barium titanium trioxide</t>
  </si>
  <si>
    <t>Copper (External Electrode)</t>
  </si>
  <si>
    <t>Nickel (Internal Electrode)</t>
  </si>
  <si>
    <t>Nickel (Plating)</t>
  </si>
  <si>
    <t>Tin (Plating)</t>
  </si>
  <si>
    <t>12047-27-7</t>
  </si>
  <si>
    <t>7440-50-8</t>
  </si>
  <si>
    <t>7440-02-0</t>
  </si>
  <si>
    <t>Murata</t>
    <phoneticPr fontId="5" type="noConversion"/>
  </si>
  <si>
    <t>Capacitor_1</t>
    <phoneticPr fontId="5" type="noConversion"/>
  </si>
  <si>
    <r>
      <t>0201, 10</t>
    </r>
    <r>
      <rPr>
        <sz val="10"/>
        <rFont val="돋움"/>
        <family val="3"/>
        <charset val="129"/>
      </rPr>
      <t>㎋</t>
    </r>
    <r>
      <rPr>
        <sz val="10"/>
        <rFont val="Calibri"/>
        <family val="2"/>
      </rPr>
      <t>, X7R, 10V</t>
    </r>
    <phoneticPr fontId="5" type="noConversion"/>
  </si>
  <si>
    <t>Senju</t>
    <phoneticPr fontId="5" type="noConversion"/>
  </si>
  <si>
    <t>Paste_1</t>
    <phoneticPr fontId="5" type="noConversion"/>
  </si>
  <si>
    <t>M705</t>
    <phoneticPr fontId="5" type="noConversion"/>
  </si>
  <si>
    <t>Tin</t>
  </si>
  <si>
    <t>Silver</t>
  </si>
  <si>
    <t>Copper</t>
  </si>
  <si>
    <t>Rosin</t>
  </si>
  <si>
    <t>Solvent</t>
  </si>
  <si>
    <t>Trade secret</t>
  </si>
  <si>
    <t>Capacitor_2</t>
    <phoneticPr fontId="5" type="noConversion"/>
  </si>
  <si>
    <t>Paste_2</t>
    <phoneticPr fontId="5" type="noConversion"/>
  </si>
  <si>
    <t>FBGA 16X16 217BALL</t>
    <phoneticPr fontId="5" type="noConversion"/>
  </si>
  <si>
    <t>3rd Die</t>
    <phoneticPr fontId="5" type="noConversion"/>
  </si>
  <si>
    <t>Wafer</t>
    <phoneticPr fontId="5" type="noConversion"/>
  </si>
  <si>
    <t>3rd Die attach</t>
    <phoneticPr fontId="6" type="noConversion"/>
  </si>
  <si>
    <r>
      <t>0402, 100</t>
    </r>
    <r>
      <rPr>
        <sz val="10"/>
        <rFont val="돋움"/>
        <family val="3"/>
        <charset val="129"/>
      </rPr>
      <t>㎋</t>
    </r>
    <r>
      <rPr>
        <sz val="10"/>
        <rFont val="Calibri"/>
        <family val="2"/>
      </rPr>
      <t>, X7R, 16V</t>
    </r>
    <phoneticPr fontId="5" type="noConversion"/>
  </si>
  <si>
    <t>0.40mm SAC305</t>
    <phoneticPr fontId="5" type="noConversion"/>
  </si>
  <si>
    <t>XS1-A02A</t>
    <phoneticPr fontId="5" type="noConversion"/>
  </si>
  <si>
    <t>NMC</t>
    <phoneticPr fontId="5" type="noConversion"/>
  </si>
  <si>
    <t>0.8mil CuPd</t>
    <phoneticPr fontId="6" type="noConversion"/>
  </si>
  <si>
    <t>Copper(Cu)</t>
    <phoneticPr fontId="6" type="noConversion"/>
  </si>
  <si>
    <t>Palladium(Pd)</t>
    <phoneticPr fontId="5" type="noConversion"/>
  </si>
  <si>
    <t>7440-05-3</t>
    <phoneticPr fontId="5" type="noConversion"/>
  </si>
  <si>
    <t>ICP Data</t>
  </si>
  <si>
    <t>MSDS</t>
  </si>
  <si>
    <t>Talc containing no asbestiform fibers</t>
  </si>
  <si>
    <t xml:space="preserve">14807-96-6 </t>
  </si>
  <si>
    <t>Morpholine derivative</t>
  </si>
  <si>
    <t>Barium Sulfate</t>
  </si>
  <si>
    <t>Silica, amorphous</t>
  </si>
  <si>
    <t>Dipropylene glycol monomethyl ether</t>
  </si>
  <si>
    <t xml:space="preserve">34590-94-8 </t>
  </si>
  <si>
    <t>Epoxy resin</t>
  </si>
  <si>
    <t>85954-11-6</t>
  </si>
  <si>
    <t>-</t>
    <phoneticPr fontId="5" type="noConversion"/>
  </si>
  <si>
    <t>-</t>
    <phoneticPr fontId="5" type="noConversion"/>
  </si>
  <si>
    <t>2020.03.24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</si>
</sst>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7">
    <numFmt numFmtId="176" formatCode="0.0000_ "/>
    <numFmt numFmtId="177" formatCode="0.00000_);[Red]\(0.00000\)"/>
    <numFmt numFmtId="178" formatCode="0.00000"/>
    <numFmt numFmtId="179" formatCode="0.00000_ "/>
    <numFmt numFmtId="180" formatCode="0.0000"/>
    <numFmt numFmtId="181" formatCode="0.0000_);[Red]\(0.0000\)"/>
    <numFmt numFmtId="182" formatCode="0_ "/>
  </numFmts>
  <fonts count="19" x14ac:knownFonts="1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  <font>
      <sz val="10"/>
      <name val="돋움"/>
      <family val="3"/>
      <charset val="129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theme="0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68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77" fontId="10" fillId="2" borderId="0" xfId="2" applyNumberFormat="1" applyFont="1" applyFill="1">
      <alignment vertical="center"/>
    </xf>
    <xf numFmtId="0" fontId="11" fillId="0" borderId="0" xfId="2" applyFont="1" applyFill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6" xfId="2" applyFont="1" applyFill="1" applyBorder="1" applyAlignment="1">
      <alignment horizontal="center" vertical="center"/>
    </xf>
    <xf numFmtId="177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9" xfId="2" applyFont="1" applyFill="1" applyBorder="1" applyAlignment="1">
      <alignment horizontal="center" vertical="center"/>
    </xf>
    <xf numFmtId="177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0" fontId="10" fillId="0" borderId="23" xfId="2" applyFont="1" applyFill="1" applyBorder="1" applyAlignment="1">
      <alignment horizontal="center" vertical="center" wrapText="1"/>
    </xf>
    <xf numFmtId="0" fontId="10" fillId="0" borderId="28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0" fontId="10" fillId="0" borderId="10" xfId="2" applyNumberFormat="1" applyFont="1" applyFill="1" applyBorder="1" applyAlignment="1">
      <alignment horizontal="center" vertical="center"/>
    </xf>
    <xf numFmtId="10" fontId="10" fillId="0" borderId="10" xfId="2" applyNumberFormat="1" applyFont="1" applyFill="1" applyBorder="1" applyAlignment="1">
      <alignment horizontal="center" vertical="center" wrapText="1"/>
    </xf>
    <xf numFmtId="10" fontId="10" fillId="0" borderId="10" xfId="2" applyNumberFormat="1" applyFont="1" applyFill="1" applyBorder="1" applyAlignment="1">
      <alignment horizontal="center" vertical="center"/>
    </xf>
    <xf numFmtId="1" fontId="15" fillId="0" borderId="11" xfId="2" applyNumberFormat="1" applyFont="1" applyFill="1" applyBorder="1" applyAlignment="1">
      <alignment horizontal="center" vertical="center"/>
    </xf>
    <xf numFmtId="0" fontId="10" fillId="0" borderId="2" xfId="2" applyFont="1" applyFill="1" applyBorder="1" applyAlignment="1">
      <alignment horizontal="center" vertical="center" wrapText="1"/>
    </xf>
    <xf numFmtId="10" fontId="10" fillId="0" borderId="2" xfId="2" applyNumberFormat="1" applyFont="1" applyFill="1" applyBorder="1" applyAlignment="1">
      <alignment horizontal="center" vertical="center" wrapText="1"/>
    </xf>
    <xf numFmtId="10" fontId="10" fillId="0" borderId="2" xfId="2" applyNumberFormat="1" applyFont="1" applyFill="1" applyBorder="1" applyAlignment="1">
      <alignment horizontal="center" vertical="center"/>
    </xf>
    <xf numFmtId="1" fontId="15" fillId="0" borderId="5" xfId="2" applyNumberFormat="1" applyFont="1" applyFill="1" applyBorder="1" applyAlignment="1">
      <alignment horizontal="center" vertical="center"/>
    </xf>
    <xf numFmtId="0" fontId="10" fillId="0" borderId="26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10" fontId="10" fillId="0" borderId="1" xfId="2" applyNumberFormat="1" applyFont="1" applyFill="1" applyBorder="1" applyAlignment="1">
      <alignment horizontal="center" vertical="center" wrapText="1"/>
    </xf>
    <xf numFmtId="10" fontId="10" fillId="0" borderId="1" xfId="2" applyNumberFormat="1" applyFont="1" applyFill="1" applyBorder="1" applyAlignment="1">
      <alignment horizontal="center" vertical="center"/>
    </xf>
    <xf numFmtId="1" fontId="15" fillId="0" borderId="6" xfId="2" applyNumberFormat="1" applyFont="1" applyFill="1" applyBorder="1" applyAlignment="1">
      <alignment horizontal="center" vertical="center"/>
    </xf>
    <xf numFmtId="0" fontId="10" fillId="0" borderId="3" xfId="2" applyFont="1" applyFill="1" applyBorder="1" applyAlignment="1">
      <alignment horizontal="center" vertical="center" wrapText="1"/>
    </xf>
    <xf numFmtId="10" fontId="10" fillId="0" borderId="3" xfId="2" applyNumberFormat="1" applyFont="1" applyFill="1" applyBorder="1" applyAlignment="1">
      <alignment horizontal="center" vertical="center" wrapText="1"/>
    </xf>
    <xf numFmtId="10" fontId="10" fillId="0" borderId="3" xfId="2" applyNumberFormat="1" applyFont="1" applyFill="1" applyBorder="1" applyAlignment="1">
      <alignment horizontal="center" vertical="center"/>
    </xf>
    <xf numFmtId="1" fontId="15" fillId="0" borderId="7" xfId="2" applyNumberFormat="1" applyFont="1" applyFill="1" applyBorder="1" applyAlignment="1">
      <alignment horizontal="center" vertical="center"/>
    </xf>
    <xf numFmtId="0" fontId="10" fillId="0" borderId="8" xfId="2" applyFont="1" applyFill="1" applyBorder="1" applyAlignment="1">
      <alignment horizontal="center" vertical="center" wrapText="1"/>
    </xf>
    <xf numFmtId="0" fontId="16" fillId="0" borderId="8" xfId="2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/>
    </xf>
    <xf numFmtId="1" fontId="15" fillId="0" borderId="9" xfId="2" applyNumberFormat="1" applyFont="1" applyFill="1" applyBorder="1" applyAlignment="1">
      <alignment horizontal="center" vertical="center"/>
    </xf>
    <xf numFmtId="0" fontId="16" fillId="0" borderId="1" xfId="2" applyFont="1" applyFill="1" applyBorder="1" applyAlignment="1">
      <alignment horizontal="center" vertical="center" wrapText="1"/>
    </xf>
    <xf numFmtId="0" fontId="16" fillId="0" borderId="10" xfId="2" applyFont="1" applyFill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176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3" xfId="3" applyFont="1" applyFill="1" applyBorder="1" applyAlignment="1" applyProtection="1">
      <alignment horizontal="center" vertical="center"/>
      <protection locked="0"/>
    </xf>
    <xf numFmtId="0" fontId="10" fillId="0" borderId="3" xfId="0" applyFont="1" applyBorder="1" applyAlignment="1">
      <alignment horizontal="center"/>
    </xf>
    <xf numFmtId="0" fontId="10" fillId="0" borderId="8" xfId="0" applyFont="1" applyFill="1" applyBorder="1" applyAlignment="1">
      <alignment horizontal="center" vertical="center" wrapText="1"/>
    </xf>
    <xf numFmtId="49" fontId="10" fillId="0" borderId="8" xfId="0" applyNumberFormat="1" applyFont="1" applyFill="1" applyBorder="1" applyAlignment="1">
      <alignment horizontal="center" vertical="center"/>
    </xf>
    <xf numFmtId="179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/>
    </xf>
    <xf numFmtId="0" fontId="10" fillId="0" borderId="3" xfId="2" applyFont="1" applyFill="1" applyBorder="1" applyAlignment="1">
      <alignment horizontal="center" vertical="center" wrapText="1"/>
    </xf>
    <xf numFmtId="180" fontId="15" fillId="2" borderId="13" xfId="2" applyNumberFormat="1" applyFont="1" applyFill="1" applyBorder="1" applyAlignment="1">
      <alignment horizontal="center"/>
    </xf>
    <xf numFmtId="0" fontId="10" fillId="2" borderId="0" xfId="2" applyFont="1" applyFill="1" applyBorder="1" applyAlignment="1">
      <alignment horizontal="center"/>
    </xf>
    <xf numFmtId="0" fontId="17" fillId="2" borderId="0" xfId="2" applyFont="1" applyFill="1" applyBorder="1" applyAlignment="1">
      <alignment horizontal="center"/>
    </xf>
    <xf numFmtId="177" fontId="17" fillId="2" borderId="0" xfId="2" applyNumberFormat="1" applyFont="1" applyFill="1" applyBorder="1" applyAlignment="1">
      <alignment horizontal="center"/>
    </xf>
    <xf numFmtId="178" fontId="8" fillId="0" borderId="0" xfId="2" applyNumberFormat="1" applyFont="1">
      <alignment vertical="center"/>
    </xf>
    <xf numFmtId="0" fontId="10" fillId="0" borderId="12" xfId="2" applyFont="1" applyFill="1" applyBorder="1" applyAlignment="1">
      <alignment horizontal="center" vertical="center" wrapText="1"/>
    </xf>
    <xf numFmtId="0" fontId="10" fillId="0" borderId="29" xfId="2" applyFont="1" applyFill="1" applyBorder="1" applyAlignment="1">
      <alignment horizontal="center" vertical="center" wrapText="1"/>
    </xf>
    <xf numFmtId="0" fontId="10" fillId="0" borderId="30" xfId="2" applyFont="1" applyFill="1" applyBorder="1" applyAlignment="1">
      <alignment horizontal="center" vertical="center" wrapText="1"/>
    </xf>
    <xf numFmtId="180" fontId="10" fillId="0" borderId="30" xfId="2" applyNumberFormat="1" applyFont="1" applyFill="1" applyBorder="1" applyAlignment="1">
      <alignment horizontal="center" vertical="center"/>
    </xf>
    <xf numFmtId="10" fontId="10" fillId="0" borderId="30" xfId="2" applyNumberFormat="1" applyFont="1" applyFill="1" applyBorder="1" applyAlignment="1">
      <alignment horizontal="center" vertical="center" wrapText="1"/>
    </xf>
    <xf numFmtId="10" fontId="10" fillId="0" borderId="30" xfId="2" applyNumberFormat="1" applyFont="1" applyFill="1" applyBorder="1" applyAlignment="1">
      <alignment horizontal="center" vertical="center"/>
    </xf>
    <xf numFmtId="1" fontId="15" fillId="0" borderId="13" xfId="2" applyNumberFormat="1" applyFont="1" applyFill="1" applyBorder="1" applyAlignment="1">
      <alignment horizontal="center" vertical="center"/>
    </xf>
    <xf numFmtId="181" fontId="10" fillId="0" borderId="10" xfId="2" applyNumberFormat="1" applyFont="1" applyFill="1" applyBorder="1" applyAlignment="1">
      <alignment horizontal="center" vertical="center" wrapText="1"/>
    </xf>
    <xf numFmtId="181" fontId="10" fillId="0" borderId="30" xfId="2" applyNumberFormat="1" applyFont="1" applyFill="1" applyBorder="1" applyAlignment="1">
      <alignment horizontal="center" vertical="center" wrapText="1"/>
    </xf>
    <xf numFmtId="181" fontId="10" fillId="0" borderId="2" xfId="2" applyNumberFormat="1" applyFont="1" applyFill="1" applyBorder="1" applyAlignment="1">
      <alignment horizontal="center" vertical="center" wrapText="1"/>
    </xf>
    <xf numFmtId="181" fontId="10" fillId="0" borderId="1" xfId="2" applyNumberFormat="1" applyFont="1" applyFill="1" applyBorder="1" applyAlignment="1">
      <alignment horizontal="center" vertical="center" wrapText="1"/>
    </xf>
    <xf numFmtId="181" fontId="10" fillId="0" borderId="3" xfId="2" applyNumberFormat="1" applyFont="1" applyFill="1" applyBorder="1" applyAlignment="1">
      <alignment horizontal="center" vertical="center" wrapText="1"/>
    </xf>
    <xf numFmtId="181" fontId="10" fillId="0" borderId="8" xfId="2" applyNumberFormat="1" applyFont="1" applyFill="1" applyBorder="1" applyAlignment="1">
      <alignment horizontal="center" vertical="center" wrapText="1"/>
    </xf>
    <xf numFmtId="181" fontId="10" fillId="0" borderId="2" xfId="3" applyNumberFormat="1" applyFont="1" applyFill="1" applyBorder="1" applyAlignment="1" applyProtection="1">
      <alignment horizontal="center" vertical="center"/>
      <protection locked="0"/>
    </xf>
    <xf numFmtId="181" fontId="10" fillId="0" borderId="1" xfId="3" applyNumberFormat="1" applyFont="1" applyFill="1" applyBorder="1" applyAlignment="1" applyProtection="1">
      <alignment horizontal="center" vertical="center"/>
      <protection locked="0"/>
    </xf>
    <xf numFmtId="181" fontId="10" fillId="0" borderId="3" xfId="3" applyNumberFormat="1" applyFont="1" applyFill="1" applyBorder="1" applyAlignment="1" applyProtection="1">
      <alignment horizontal="center" vertical="center"/>
      <protection locked="0"/>
    </xf>
    <xf numFmtId="181" fontId="10" fillId="0" borderId="8" xfId="3" applyNumberFormat="1" applyFont="1" applyFill="1" applyBorder="1" applyAlignment="1" applyProtection="1">
      <alignment horizontal="center" vertical="center"/>
      <protection locked="0"/>
    </xf>
    <xf numFmtId="10" fontId="15" fillId="2" borderId="33" xfId="2" applyNumberFormat="1" applyFont="1" applyFill="1" applyBorder="1" applyAlignment="1">
      <alignment horizontal="center"/>
    </xf>
    <xf numFmtId="182" fontId="15" fillId="2" borderId="31" xfId="2" applyNumberFormat="1" applyFont="1" applyFill="1" applyBorder="1" applyAlignment="1">
      <alignment horizontal="center"/>
    </xf>
    <xf numFmtId="0" fontId="10" fillId="0" borderId="2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25" xfId="2" applyFont="1" applyFill="1" applyBorder="1" applyAlignment="1">
      <alignment horizontal="center" vertical="center" wrapText="1"/>
    </xf>
    <xf numFmtId="0" fontId="10" fillId="0" borderId="27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81" fontId="10" fillId="0" borderId="27" xfId="2" applyNumberFormat="1" applyFont="1" applyFill="1" applyBorder="1" applyAlignment="1">
      <alignment horizontal="center" vertical="center" wrapText="1"/>
    </xf>
    <xf numFmtId="180" fontId="10" fillId="0" borderId="25" xfId="2" applyNumberFormat="1" applyFont="1" applyFill="1" applyBorder="1" applyAlignment="1">
      <alignment horizontal="center" vertical="center"/>
    </xf>
    <xf numFmtId="0" fontId="10" fillId="0" borderId="34" xfId="2" applyFont="1" applyFill="1" applyBorder="1" applyAlignment="1">
      <alignment horizontal="center" vertical="center" wrapText="1"/>
    </xf>
    <xf numFmtId="49" fontId="10" fillId="0" borderId="2" xfId="2" applyNumberFormat="1" applyFont="1" applyFill="1" applyBorder="1" applyAlignment="1">
      <alignment horizontal="center" vertical="center" wrapText="1"/>
    </xf>
    <xf numFmtId="49" fontId="10" fillId="0" borderId="3" xfId="2" applyNumberFormat="1" applyFont="1" applyFill="1" applyBorder="1" applyAlignment="1">
      <alignment horizontal="center" vertical="center" wrapText="1"/>
    </xf>
    <xf numFmtId="0" fontId="8" fillId="0" borderId="42" xfId="2" applyFont="1" applyBorder="1" applyAlignment="1">
      <alignment horizontal="center" vertical="center"/>
    </xf>
    <xf numFmtId="10" fontId="8" fillId="0" borderId="42" xfId="2" applyNumberFormat="1" applyFont="1" applyBorder="1" applyAlignment="1">
      <alignment horizontal="center" vertical="center"/>
    </xf>
    <xf numFmtId="0" fontId="8" fillId="0" borderId="43" xfId="2" applyFont="1" applyBorder="1" applyAlignment="1">
      <alignment horizontal="center" vertical="center"/>
    </xf>
    <xf numFmtId="10" fontId="8" fillId="0" borderId="43" xfId="2" applyNumberFormat="1" applyFont="1" applyBorder="1" applyAlignment="1">
      <alignment horizontal="center" vertical="center"/>
    </xf>
    <xf numFmtId="0" fontId="8" fillId="0" borderId="38" xfId="2" applyFont="1" applyBorder="1" applyAlignment="1">
      <alignment horizontal="center" vertical="center"/>
    </xf>
    <xf numFmtId="0" fontId="8" fillId="0" borderId="39" xfId="2" applyFont="1" applyBorder="1" applyAlignment="1">
      <alignment horizontal="center" vertical="center"/>
    </xf>
    <xf numFmtId="0" fontId="8" fillId="0" borderId="40" xfId="2" applyFont="1" applyBorder="1" applyAlignment="1">
      <alignment horizontal="center" vertical="center"/>
    </xf>
    <xf numFmtId="0" fontId="8" fillId="0" borderId="41" xfId="2" applyFont="1" applyBorder="1" applyAlignment="1">
      <alignment horizontal="center" vertical="center"/>
    </xf>
    <xf numFmtId="10" fontId="8" fillId="0" borderId="39" xfId="2" applyNumberFormat="1" applyFont="1" applyBorder="1" applyAlignment="1">
      <alignment horizontal="center" vertical="center"/>
    </xf>
    <xf numFmtId="10" fontId="8" fillId="0" borderId="40" xfId="2" applyNumberFormat="1" applyFont="1" applyBorder="1" applyAlignment="1">
      <alignment horizontal="center" vertical="center"/>
    </xf>
    <xf numFmtId="10" fontId="8" fillId="0" borderId="41" xfId="2" applyNumberFormat="1" applyFont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0" fillId="0" borderId="34" xfId="2" applyFont="1" applyFill="1" applyBorder="1" applyAlignment="1">
      <alignment horizontal="center" vertical="center" wrapText="1"/>
    </xf>
    <xf numFmtId="0" fontId="10" fillId="0" borderId="32" xfId="2" applyFont="1" applyFill="1" applyBorder="1" applyAlignment="1">
      <alignment horizontal="center" vertical="center" wrapText="1"/>
    </xf>
    <xf numFmtId="0" fontId="10" fillId="0" borderId="33" xfId="2" applyFont="1" applyFill="1" applyBorder="1" applyAlignment="1">
      <alignment horizontal="center" vertical="center" wrapText="1"/>
    </xf>
    <xf numFmtId="0" fontId="10" fillId="0" borderId="25" xfId="2" applyFont="1" applyFill="1" applyBorder="1" applyAlignment="1">
      <alignment horizontal="center" vertical="center" wrapText="1"/>
    </xf>
    <xf numFmtId="0" fontId="10" fillId="0" borderId="26" xfId="2" applyFont="1" applyFill="1" applyBorder="1" applyAlignment="1">
      <alignment horizontal="center" vertical="center" wrapText="1"/>
    </xf>
    <xf numFmtId="0" fontId="10" fillId="0" borderId="27" xfId="2" applyFont="1" applyFill="1" applyBorder="1" applyAlignment="1">
      <alignment horizontal="center" vertical="center" wrapText="1"/>
    </xf>
    <xf numFmtId="180" fontId="10" fillId="0" borderId="26" xfId="2" applyNumberFormat="1" applyFont="1" applyFill="1" applyBorder="1" applyAlignment="1">
      <alignment horizontal="center" vertical="center"/>
    </xf>
    <xf numFmtId="180" fontId="10" fillId="0" borderId="27" xfId="2" applyNumberFormat="1" applyFont="1" applyFill="1" applyBorder="1" applyAlignment="1">
      <alignment horizontal="center" vertical="center"/>
    </xf>
    <xf numFmtId="180" fontId="10" fillId="0" borderId="25" xfId="2" applyNumberFormat="1" applyFont="1" applyFill="1" applyBorder="1" applyAlignment="1">
      <alignment horizontal="center" vertical="center"/>
    </xf>
    <xf numFmtId="0" fontId="10" fillId="0" borderId="14" xfId="2" applyFont="1" applyFill="1" applyBorder="1" applyAlignment="1">
      <alignment horizontal="center" vertical="center" wrapText="1"/>
    </xf>
    <xf numFmtId="0" fontId="10" fillId="0" borderId="22" xfId="2" applyFont="1" applyFill="1" applyBorder="1" applyAlignment="1">
      <alignment horizontal="center" vertical="center" wrapText="1"/>
    </xf>
    <xf numFmtId="0" fontId="10" fillId="0" borderId="24" xfId="2" applyFont="1" applyFill="1" applyBorder="1" applyAlignment="1">
      <alignment horizontal="center" vertical="center" wrapText="1"/>
    </xf>
    <xf numFmtId="0" fontId="10" fillId="0" borderId="15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/>
    </xf>
    <xf numFmtId="180" fontId="10" fillId="0" borderId="8" xfId="2" applyNumberFormat="1" applyFont="1" applyFill="1" applyBorder="1" applyAlignment="1">
      <alignment horizontal="center" vertical="center"/>
    </xf>
    <xf numFmtId="180" fontId="10" fillId="0" borderId="1" xfId="2" applyNumberFormat="1" applyFont="1" applyFill="1" applyBorder="1" applyAlignment="1">
      <alignment horizontal="center" vertical="center"/>
    </xf>
    <xf numFmtId="180" fontId="10" fillId="0" borderId="3" xfId="2" applyNumberFormat="1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4" fillId="3" borderId="24" xfId="2" applyFont="1" applyFill="1" applyBorder="1" applyAlignment="1">
      <alignment horizontal="center" vertical="center" wrapText="1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2" fillId="3" borderId="1" xfId="2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12" fillId="3" borderId="26" xfId="2" applyFont="1" applyFill="1" applyBorder="1" applyAlignment="1">
      <alignment horizontal="center" vertical="center" wrapText="1"/>
    </xf>
    <xf numFmtId="0" fontId="12" fillId="3" borderId="8" xfId="2" applyFont="1" applyFill="1" applyBorder="1" applyAlignment="1">
      <alignment horizontal="center" vertical="center" wrapText="1"/>
    </xf>
    <xf numFmtId="0" fontId="12" fillId="3" borderId="14" xfId="2" applyFont="1" applyFill="1" applyBorder="1" applyAlignment="1">
      <alignment horizontal="center" vertical="center"/>
    </xf>
    <xf numFmtId="0" fontId="12" fillId="3" borderId="17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Fill="1" applyBorder="1" applyAlignment="1">
      <alignment horizontal="center" vertical="center"/>
    </xf>
    <xf numFmtId="0" fontId="12" fillId="3" borderId="15" xfId="2" applyFont="1" applyFill="1" applyBorder="1" applyAlignment="1">
      <alignment horizontal="center" vertical="center" wrapText="1"/>
    </xf>
    <xf numFmtId="0" fontId="12" fillId="3" borderId="20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81" fontId="10" fillId="0" borderId="3" xfId="2" applyNumberFormat="1" applyFont="1" applyFill="1" applyBorder="1" applyAlignment="1">
      <alignment horizontal="center" vertical="center"/>
    </xf>
    <xf numFmtId="181" fontId="8" fillId="0" borderId="3" xfId="2" applyNumberFormat="1" applyFont="1" applyFill="1" applyBorder="1" applyAlignment="1">
      <alignment horizontal="center" vertical="center"/>
    </xf>
    <xf numFmtId="14" fontId="10" fillId="2" borderId="16" xfId="2" applyNumberFormat="1" applyFont="1" applyFill="1" applyBorder="1" applyAlignment="1">
      <alignment horizontal="center" vertical="center"/>
    </xf>
    <xf numFmtId="14" fontId="10" fillId="2" borderId="37" xfId="2" applyNumberFormat="1" applyFont="1" applyFill="1" applyBorder="1" applyAlignment="1">
      <alignment horizontal="center" vertical="center"/>
    </xf>
    <xf numFmtId="14" fontId="10" fillId="2" borderId="18" xfId="2" applyNumberFormat="1" applyFont="1" applyFill="1" applyBorder="1" applyAlignment="1">
      <alignment horizontal="center" vertical="center"/>
    </xf>
    <xf numFmtId="0" fontId="10" fillId="2" borderId="35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6" xfId="2" applyFont="1" applyFill="1" applyBorder="1" applyAlignment="1">
      <alignment horizontal="center" vertical="center"/>
    </xf>
    <xf numFmtId="177" fontId="12" fillId="3" borderId="2" xfId="2" applyNumberFormat="1" applyFont="1" applyFill="1" applyBorder="1" applyAlignment="1">
      <alignment horizontal="center" vertical="center" wrapText="1"/>
    </xf>
    <xf numFmtId="177" fontId="14" fillId="3" borderId="1" xfId="2" applyNumberFormat="1" applyFont="1" applyFill="1" applyBorder="1" applyAlignment="1">
      <alignment horizontal="center" vertical="center" wrapText="1"/>
    </xf>
    <xf numFmtId="0" fontId="8" fillId="0" borderId="1" xfId="2" applyFont="1" applyFill="1" applyBorder="1" applyAlignment="1">
      <alignment horizontal="center" vertical="center" wrapText="1"/>
    </xf>
    <xf numFmtId="0" fontId="8" fillId="0" borderId="3" xfId="2" applyFont="1" applyFill="1" applyBorder="1" applyAlignment="1">
      <alignment horizontal="center" vertical="center" wrapText="1"/>
    </xf>
    <xf numFmtId="0" fontId="12" fillId="3" borderId="21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0" fontId="8" fillId="0" borderId="15" xfId="0" applyFont="1" applyBorder="1" applyAlignment="1">
      <alignment horizontal="center" vertical="center" wrapText="1"/>
    </xf>
    <xf numFmtId="178" fontId="10" fillId="0" borderId="2" xfId="2" applyNumberFormat="1" applyFont="1" applyFill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 wrapText="1"/>
    </xf>
    <xf numFmtId="180" fontId="8" fillId="0" borderId="3" xfId="0" applyNumberFormat="1" applyFont="1" applyBorder="1" applyAlignment="1">
      <alignment horizontal="center" vertical="center" wrapText="1"/>
    </xf>
    <xf numFmtId="178" fontId="10" fillId="0" borderId="26" xfId="2" applyNumberFormat="1" applyFont="1" applyFill="1" applyBorder="1" applyAlignment="1">
      <alignment horizontal="center" vertical="center" wrapText="1"/>
    </xf>
    <xf numFmtId="180" fontId="10" fillId="0" borderId="26" xfId="2" applyNumberFormat="1" applyFont="1" applyFill="1" applyBorder="1" applyAlignment="1">
      <alignment horizontal="center" vertical="center" wrapText="1"/>
    </xf>
    <xf numFmtId="180" fontId="8" fillId="0" borderId="3" xfId="2" applyNumberFormat="1" applyFont="1" applyFill="1" applyBorder="1" applyAlignment="1">
      <alignment horizontal="center" vertical="center" wrapText="1"/>
    </xf>
    <xf numFmtId="0" fontId="10" fillId="0" borderId="23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0" fontId="10" fillId="0" borderId="10" xfId="2" applyNumberFormat="1" applyFont="1" applyFill="1" applyBorder="1" applyAlignment="1">
      <alignment horizontal="center" vertical="center"/>
    </xf>
    <xf numFmtId="0" fontId="10" fillId="4" borderId="25" xfId="2" applyFont="1" applyFill="1" applyBorder="1" applyAlignment="1">
      <alignment horizontal="center" vertical="center" wrapText="1"/>
    </xf>
    <xf numFmtId="0" fontId="10" fillId="4" borderId="27" xfId="2" applyFont="1" applyFill="1" applyBorder="1" applyAlignment="1">
      <alignment horizontal="center" vertical="center" wrapText="1"/>
    </xf>
    <xf numFmtId="0" fontId="8" fillId="0" borderId="15" xfId="2" applyFont="1" applyFill="1" applyBorder="1" applyAlignment="1">
      <alignment horizontal="center" vertical="center" wrapText="1"/>
    </xf>
  </cellXfs>
  <cellStyles count="6">
    <cellStyle name="0,0_x000d__x000a_NA_x000d__x000a_" xfId="1"/>
    <cellStyle name="Normal_test q4_4" xfId="3"/>
    <cellStyle name="표준" xfId="0" builtinId="0"/>
    <cellStyle name="표준 2" xfId="5"/>
    <cellStyle name="표준 3" xfId="4"/>
    <cellStyle name="표준_MDIN240_compositiontable_090226" xfId="2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3</xdr:col>
      <xdr:colOff>444500</xdr:colOff>
      <xdr:row>0</xdr:row>
      <xdr:rowOff>628650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57150"/>
          <a:ext cx="1701800" cy="5715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47625</xdr:colOff>
          <xdr:row>16</xdr:row>
          <xdr:rowOff>104775</xdr:rowOff>
        </xdr:from>
        <xdr:to>
          <xdr:col>13</xdr:col>
          <xdr:colOff>704850</xdr:colOff>
          <xdr:row>19</xdr:row>
          <xdr:rowOff>104775</xdr:rowOff>
        </xdr:to>
        <xdr:sp macro="" textlink="">
          <xdr:nvSpPr>
            <xdr:cNvPr id="1059" name="Object 35" hidden="1">
              <a:extLst>
                <a:ext uri="{63B3BB69-23CF-44E3-9099-C40C66FF867C}">
                  <a14:compatExt spid="_x0000_s105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76200</xdr:colOff>
          <xdr:row>32</xdr:row>
          <xdr:rowOff>133350</xdr:rowOff>
        </xdr:from>
        <xdr:to>
          <xdr:col>13</xdr:col>
          <xdr:colOff>666750</xdr:colOff>
          <xdr:row>34</xdr:row>
          <xdr:rowOff>180975</xdr:rowOff>
        </xdr:to>
        <xdr:sp macro="" textlink="">
          <xdr:nvSpPr>
            <xdr:cNvPr id="1060" name="Object 36" hidden="1">
              <a:extLst>
                <a:ext uri="{63B3BB69-23CF-44E3-9099-C40C66FF867C}">
                  <a14:compatExt spid="_x0000_s106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27</xdr:row>
          <xdr:rowOff>47625</xdr:rowOff>
        </xdr:from>
        <xdr:to>
          <xdr:col>13</xdr:col>
          <xdr:colOff>666750</xdr:colOff>
          <xdr:row>29</xdr:row>
          <xdr:rowOff>152400</xdr:rowOff>
        </xdr:to>
        <xdr:sp macro="" textlink="">
          <xdr:nvSpPr>
            <xdr:cNvPr id="1064" name="Object 40" hidden="1">
              <a:extLst>
                <a:ext uri="{63B3BB69-23CF-44E3-9099-C40C66FF867C}">
                  <a14:compatExt spid="_x0000_s106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47625</xdr:colOff>
          <xdr:row>55</xdr:row>
          <xdr:rowOff>142875</xdr:rowOff>
        </xdr:from>
        <xdr:to>
          <xdr:col>13</xdr:col>
          <xdr:colOff>695325</xdr:colOff>
          <xdr:row>58</xdr:row>
          <xdr:rowOff>57150</xdr:rowOff>
        </xdr:to>
        <xdr:sp macro="" textlink="">
          <xdr:nvSpPr>
            <xdr:cNvPr id="1072" name="Object 48" hidden="1">
              <a:extLst>
                <a:ext uri="{63B3BB69-23CF-44E3-9099-C40C66FF867C}">
                  <a14:compatExt spid="_x0000_s107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38100</xdr:colOff>
          <xdr:row>49</xdr:row>
          <xdr:rowOff>114300</xdr:rowOff>
        </xdr:from>
        <xdr:to>
          <xdr:col>13</xdr:col>
          <xdr:colOff>695325</xdr:colOff>
          <xdr:row>52</xdr:row>
          <xdr:rowOff>85725</xdr:rowOff>
        </xdr:to>
        <xdr:sp macro="" textlink="">
          <xdr:nvSpPr>
            <xdr:cNvPr id="1073" name="Object 49" hidden="1">
              <a:extLst>
                <a:ext uri="{63B3BB69-23CF-44E3-9099-C40C66FF867C}">
                  <a14:compatExt spid="_x0000_s107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85725</xdr:colOff>
          <xdr:row>46</xdr:row>
          <xdr:rowOff>28575</xdr:rowOff>
        </xdr:from>
        <xdr:to>
          <xdr:col>13</xdr:col>
          <xdr:colOff>676275</xdr:colOff>
          <xdr:row>47</xdr:row>
          <xdr:rowOff>161925</xdr:rowOff>
        </xdr:to>
        <xdr:sp macro="" textlink="">
          <xdr:nvSpPr>
            <xdr:cNvPr id="1076" name="Object 52" hidden="1">
              <a:extLst>
                <a:ext uri="{63B3BB69-23CF-44E3-9099-C40C66FF867C}">
                  <a14:compatExt spid="_x0000_s107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69</xdr:row>
          <xdr:rowOff>57150</xdr:rowOff>
        </xdr:from>
        <xdr:to>
          <xdr:col>13</xdr:col>
          <xdr:colOff>714375</xdr:colOff>
          <xdr:row>71</xdr:row>
          <xdr:rowOff>133350</xdr:rowOff>
        </xdr:to>
        <xdr:sp macro="" textlink="">
          <xdr:nvSpPr>
            <xdr:cNvPr id="1086" name="Object 62" hidden="1">
              <a:extLst>
                <a:ext uri="{63B3BB69-23CF-44E3-9099-C40C66FF867C}">
                  <a14:compatExt spid="_x0000_s108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47625</xdr:colOff>
          <xdr:row>61</xdr:row>
          <xdr:rowOff>85725</xdr:rowOff>
        </xdr:from>
        <xdr:to>
          <xdr:col>13</xdr:col>
          <xdr:colOff>685800</xdr:colOff>
          <xdr:row>64</xdr:row>
          <xdr:rowOff>95250</xdr:rowOff>
        </xdr:to>
        <xdr:sp macro="" textlink="">
          <xdr:nvSpPr>
            <xdr:cNvPr id="1173" name="Object 149" hidden="1">
              <a:extLst>
                <a:ext uri="{63B3BB69-23CF-44E3-9099-C40C66FF867C}">
                  <a14:compatExt spid="_x0000_s117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85725</xdr:colOff>
          <xdr:row>37</xdr:row>
          <xdr:rowOff>57150</xdr:rowOff>
        </xdr:from>
        <xdr:to>
          <xdr:col>13</xdr:col>
          <xdr:colOff>695325</xdr:colOff>
          <xdr:row>39</xdr:row>
          <xdr:rowOff>161925</xdr:rowOff>
        </xdr:to>
        <xdr:sp macro="" textlink="">
          <xdr:nvSpPr>
            <xdr:cNvPr id="1179" name="Object 155" hidden="1">
              <a:extLst>
                <a:ext uri="{63B3BB69-23CF-44E3-9099-C40C66FF867C}">
                  <a14:compatExt spid="_x0000_s117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85725</xdr:colOff>
          <xdr:row>42</xdr:row>
          <xdr:rowOff>123825</xdr:rowOff>
        </xdr:from>
        <xdr:to>
          <xdr:col>13</xdr:col>
          <xdr:colOff>676275</xdr:colOff>
          <xdr:row>44</xdr:row>
          <xdr:rowOff>171450</xdr:rowOff>
        </xdr:to>
        <xdr:sp macro="" textlink="">
          <xdr:nvSpPr>
            <xdr:cNvPr id="1181" name="Object 157" hidden="1">
              <a:extLst>
                <a:ext uri="{63B3BB69-23CF-44E3-9099-C40C66FF867C}">
                  <a14:compatExt spid="_x0000_s118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47625</xdr:colOff>
          <xdr:row>67</xdr:row>
          <xdr:rowOff>28575</xdr:rowOff>
        </xdr:from>
        <xdr:to>
          <xdr:col>13</xdr:col>
          <xdr:colOff>733425</xdr:colOff>
          <xdr:row>67</xdr:row>
          <xdr:rowOff>123825</xdr:rowOff>
        </xdr:to>
        <xdr:sp macro="" textlink="">
          <xdr:nvSpPr>
            <xdr:cNvPr id="1188" name="Object 164" hidden="1">
              <a:extLst>
                <a:ext uri="{63B3BB69-23CF-44E3-9099-C40C66FF867C}">
                  <a14:compatExt spid="_x0000_s118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47625</xdr:colOff>
          <xdr:row>68</xdr:row>
          <xdr:rowOff>38100</xdr:rowOff>
        </xdr:from>
        <xdr:to>
          <xdr:col>13</xdr:col>
          <xdr:colOff>733425</xdr:colOff>
          <xdr:row>68</xdr:row>
          <xdr:rowOff>152400</xdr:rowOff>
        </xdr:to>
        <xdr:sp macro="" textlink="">
          <xdr:nvSpPr>
            <xdr:cNvPr id="1190" name="Object 166" hidden="1">
              <a:extLst>
                <a:ext uri="{63B3BB69-23CF-44E3-9099-C40C66FF867C}">
                  <a14:compatExt spid="_x0000_s119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114300</xdr:colOff>
          <xdr:row>16</xdr:row>
          <xdr:rowOff>85725</xdr:rowOff>
        </xdr:from>
        <xdr:to>
          <xdr:col>12</xdr:col>
          <xdr:colOff>781050</xdr:colOff>
          <xdr:row>19</xdr:row>
          <xdr:rowOff>85725</xdr:rowOff>
        </xdr:to>
        <xdr:sp macro="" textlink="">
          <xdr:nvSpPr>
            <xdr:cNvPr id="1192" name="Object 168" hidden="1">
              <a:extLst>
                <a:ext uri="{63B3BB69-23CF-44E3-9099-C40C66FF867C}">
                  <a14:compatExt spid="_x0000_s119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95250</xdr:colOff>
          <xdr:row>27</xdr:row>
          <xdr:rowOff>0</xdr:rowOff>
        </xdr:from>
        <xdr:to>
          <xdr:col>12</xdr:col>
          <xdr:colOff>771525</xdr:colOff>
          <xdr:row>29</xdr:row>
          <xdr:rowOff>171450</xdr:rowOff>
        </xdr:to>
        <xdr:sp macro="" textlink="">
          <xdr:nvSpPr>
            <xdr:cNvPr id="1193" name="Object 169" hidden="1">
              <a:extLst>
                <a:ext uri="{63B3BB69-23CF-44E3-9099-C40C66FF867C}">
                  <a14:compatExt spid="_x0000_s119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76200</xdr:colOff>
          <xdr:row>37</xdr:row>
          <xdr:rowOff>47625</xdr:rowOff>
        </xdr:from>
        <xdr:to>
          <xdr:col>12</xdr:col>
          <xdr:colOff>752475</xdr:colOff>
          <xdr:row>40</xdr:row>
          <xdr:rowOff>28575</xdr:rowOff>
        </xdr:to>
        <xdr:sp macro="" textlink="">
          <xdr:nvSpPr>
            <xdr:cNvPr id="1194" name="Object 170" hidden="1">
              <a:extLst>
                <a:ext uri="{63B3BB69-23CF-44E3-9099-C40C66FF867C}">
                  <a14:compatExt spid="_x0000_s119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32</xdr:row>
          <xdr:rowOff>85725</xdr:rowOff>
        </xdr:from>
        <xdr:to>
          <xdr:col>12</xdr:col>
          <xdr:colOff>790575</xdr:colOff>
          <xdr:row>34</xdr:row>
          <xdr:rowOff>171450</xdr:rowOff>
        </xdr:to>
        <xdr:sp macro="" textlink="">
          <xdr:nvSpPr>
            <xdr:cNvPr id="1195" name="Object 171" hidden="1">
              <a:extLst>
                <a:ext uri="{63B3BB69-23CF-44E3-9099-C40C66FF867C}">
                  <a14:compatExt spid="_x0000_s119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95250</xdr:colOff>
          <xdr:row>42</xdr:row>
          <xdr:rowOff>114300</xdr:rowOff>
        </xdr:from>
        <xdr:to>
          <xdr:col>12</xdr:col>
          <xdr:colOff>762000</xdr:colOff>
          <xdr:row>45</xdr:row>
          <xdr:rowOff>9525</xdr:rowOff>
        </xdr:to>
        <xdr:sp macro="" textlink="">
          <xdr:nvSpPr>
            <xdr:cNvPr id="1196" name="Object 172" hidden="1">
              <a:extLst>
                <a:ext uri="{63B3BB69-23CF-44E3-9099-C40C66FF867C}">
                  <a14:compatExt spid="_x0000_s119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104775</xdr:colOff>
          <xdr:row>46</xdr:row>
          <xdr:rowOff>19050</xdr:rowOff>
        </xdr:from>
        <xdr:to>
          <xdr:col>12</xdr:col>
          <xdr:colOff>781050</xdr:colOff>
          <xdr:row>47</xdr:row>
          <xdr:rowOff>152400</xdr:rowOff>
        </xdr:to>
        <xdr:sp macro="" textlink="">
          <xdr:nvSpPr>
            <xdr:cNvPr id="1197" name="Object 173" hidden="1">
              <a:extLst>
                <a:ext uri="{63B3BB69-23CF-44E3-9099-C40C66FF867C}">
                  <a14:compatExt spid="_x0000_s119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95250</xdr:colOff>
          <xdr:row>49</xdr:row>
          <xdr:rowOff>95250</xdr:rowOff>
        </xdr:from>
        <xdr:to>
          <xdr:col>12</xdr:col>
          <xdr:colOff>762000</xdr:colOff>
          <xdr:row>52</xdr:row>
          <xdr:rowOff>123825</xdr:rowOff>
        </xdr:to>
        <xdr:sp macro="" textlink="">
          <xdr:nvSpPr>
            <xdr:cNvPr id="1198" name="Object 174" hidden="1">
              <a:extLst>
                <a:ext uri="{63B3BB69-23CF-44E3-9099-C40C66FF867C}">
                  <a14:compatExt spid="_x0000_s119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133350</xdr:colOff>
          <xdr:row>55</xdr:row>
          <xdr:rowOff>123825</xdr:rowOff>
        </xdr:from>
        <xdr:to>
          <xdr:col>12</xdr:col>
          <xdr:colOff>752475</xdr:colOff>
          <xdr:row>58</xdr:row>
          <xdr:rowOff>57150</xdr:rowOff>
        </xdr:to>
        <xdr:sp macro="" textlink="">
          <xdr:nvSpPr>
            <xdr:cNvPr id="1199" name="Object 175" hidden="1">
              <a:extLst>
                <a:ext uri="{63B3BB69-23CF-44E3-9099-C40C66FF867C}">
                  <a14:compatExt spid="_x0000_s119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142875</xdr:colOff>
          <xdr:row>61</xdr:row>
          <xdr:rowOff>95250</xdr:rowOff>
        </xdr:from>
        <xdr:to>
          <xdr:col>12</xdr:col>
          <xdr:colOff>762000</xdr:colOff>
          <xdr:row>64</xdr:row>
          <xdr:rowOff>95250</xdr:rowOff>
        </xdr:to>
        <xdr:sp macro="" textlink="">
          <xdr:nvSpPr>
            <xdr:cNvPr id="1200" name="Object 176" hidden="1">
              <a:extLst>
                <a:ext uri="{63B3BB69-23CF-44E3-9099-C40C66FF867C}">
                  <a14:compatExt spid="_x0000_s120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104775</xdr:colOff>
          <xdr:row>68</xdr:row>
          <xdr:rowOff>28576</xdr:rowOff>
        </xdr:from>
        <xdr:to>
          <xdr:col>12</xdr:col>
          <xdr:colOff>762000</xdr:colOff>
          <xdr:row>68</xdr:row>
          <xdr:rowOff>161926</xdr:rowOff>
        </xdr:to>
        <xdr:sp macro="" textlink="">
          <xdr:nvSpPr>
            <xdr:cNvPr id="1201" name="Object 177" hidden="1">
              <a:extLst>
                <a:ext uri="{63B3BB69-23CF-44E3-9099-C40C66FF867C}">
                  <a14:compatExt spid="_x0000_s120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104775</xdr:colOff>
          <xdr:row>67</xdr:row>
          <xdr:rowOff>19050</xdr:rowOff>
        </xdr:from>
        <xdr:to>
          <xdr:col>12</xdr:col>
          <xdr:colOff>752475</xdr:colOff>
          <xdr:row>67</xdr:row>
          <xdr:rowOff>156702</xdr:rowOff>
        </xdr:to>
        <xdr:sp macro="" textlink="">
          <xdr:nvSpPr>
            <xdr:cNvPr id="1202" name="Object 178" hidden="1">
              <a:extLst>
                <a:ext uri="{63B3BB69-23CF-44E3-9099-C40C66FF867C}">
                  <a14:compatExt spid="_x0000_s120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104775</xdr:colOff>
          <xdr:row>69</xdr:row>
          <xdr:rowOff>47625</xdr:rowOff>
        </xdr:from>
        <xdr:to>
          <xdr:col>12</xdr:col>
          <xdr:colOff>762000</xdr:colOff>
          <xdr:row>71</xdr:row>
          <xdr:rowOff>142875</xdr:rowOff>
        </xdr:to>
        <xdr:sp macro="" textlink="">
          <xdr:nvSpPr>
            <xdr:cNvPr id="1203" name="Object 179" hidden="1">
              <a:extLst>
                <a:ext uri="{63B3BB69-23CF-44E3-9099-C40C66FF867C}">
                  <a14:compatExt spid="_x0000_s120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3.bin"/><Relationship Id="rId39" Type="http://schemas.openxmlformats.org/officeDocument/2006/relationships/oleObject" Target="../embeddings/oleObject20.bin"/><Relationship Id="rId3" Type="http://schemas.openxmlformats.org/officeDocument/2006/relationships/vmlDrawing" Target="../drawings/vmlDrawing1.vml"/><Relationship Id="rId21" Type="http://schemas.openxmlformats.org/officeDocument/2006/relationships/oleObject" Target="../embeddings/oleObject10.bin"/><Relationship Id="rId34" Type="http://schemas.openxmlformats.org/officeDocument/2006/relationships/oleObject" Target="../embeddings/oleObject17.bin"/><Relationship Id="rId42" Type="http://schemas.openxmlformats.org/officeDocument/2006/relationships/image" Target="../media/image18.emf"/><Relationship Id="rId47" Type="http://schemas.openxmlformats.org/officeDocument/2006/relationships/oleObject" Target="../embeddings/oleObject24.bin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0.emf"/><Relationship Id="rId33" Type="http://schemas.openxmlformats.org/officeDocument/2006/relationships/image" Target="../media/image14.emf"/><Relationship Id="rId38" Type="http://schemas.openxmlformats.org/officeDocument/2006/relationships/image" Target="../media/image16.emf"/><Relationship Id="rId46" Type="http://schemas.openxmlformats.org/officeDocument/2006/relationships/image" Target="../media/image20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2.emf"/><Relationship Id="rId41" Type="http://schemas.openxmlformats.org/officeDocument/2006/relationships/oleObject" Target="../embeddings/oleObject21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2.bin"/><Relationship Id="rId32" Type="http://schemas.openxmlformats.org/officeDocument/2006/relationships/oleObject" Target="../embeddings/oleObject16.bin"/><Relationship Id="rId37" Type="http://schemas.openxmlformats.org/officeDocument/2006/relationships/oleObject" Target="../embeddings/oleObject19.bin"/><Relationship Id="rId40" Type="http://schemas.openxmlformats.org/officeDocument/2006/relationships/image" Target="../media/image17.emf"/><Relationship Id="rId45" Type="http://schemas.openxmlformats.org/officeDocument/2006/relationships/oleObject" Target="../embeddings/oleObject23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9.emf"/><Relationship Id="rId28" Type="http://schemas.openxmlformats.org/officeDocument/2006/relationships/oleObject" Target="../embeddings/oleObject14.bin"/><Relationship Id="rId36" Type="http://schemas.openxmlformats.org/officeDocument/2006/relationships/image" Target="../media/image15.emf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3.emf"/><Relationship Id="rId44" Type="http://schemas.openxmlformats.org/officeDocument/2006/relationships/image" Target="../media/image19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1.bin"/><Relationship Id="rId27" Type="http://schemas.openxmlformats.org/officeDocument/2006/relationships/image" Target="../media/image11.emf"/><Relationship Id="rId30" Type="http://schemas.openxmlformats.org/officeDocument/2006/relationships/oleObject" Target="../embeddings/oleObject15.bin"/><Relationship Id="rId35" Type="http://schemas.openxmlformats.org/officeDocument/2006/relationships/oleObject" Target="../embeddings/oleObject18.bin"/><Relationship Id="rId43" Type="http://schemas.openxmlformats.org/officeDocument/2006/relationships/oleObject" Target="../embeddings/oleObject22.bin"/><Relationship Id="rId48" Type="http://schemas.openxmlformats.org/officeDocument/2006/relationships/image" Target="../media/image21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B1:O75"/>
  <sheetViews>
    <sheetView showGridLines="0" tabSelected="1" topLeftCell="A34" workbookViewId="0">
      <selection activeCell="J4" sqref="J4:L4"/>
    </sheetView>
  </sheetViews>
  <sheetFormatPr defaultColWidth="8.88671875" defaultRowHeight="15" x14ac:dyDescent="0.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0" style="1" customWidth="1"/>
    <col min="14" max="16384" width="8.88671875" style="1"/>
  </cols>
  <sheetData>
    <row r="1" spans="2:14" ht="53.45" customHeight="1" x14ac:dyDescent="0.15"/>
    <row r="2" spans="2:14" ht="15.75" thickBot="1" x14ac:dyDescent="0.25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 x14ac:dyDescent="0.15">
      <c r="B3" s="132" t="s">
        <v>8</v>
      </c>
      <c r="C3" s="133"/>
      <c r="D3" s="134"/>
      <c r="E3" s="135" t="s">
        <v>114</v>
      </c>
      <c r="F3" s="135"/>
      <c r="G3" s="7" t="s">
        <v>1</v>
      </c>
      <c r="H3" s="8" t="s">
        <v>120</v>
      </c>
      <c r="I3" s="9" t="s">
        <v>9</v>
      </c>
      <c r="J3" s="141" t="s">
        <v>139</v>
      </c>
      <c r="K3" s="142"/>
      <c r="L3" s="143"/>
    </row>
    <row r="4" spans="2:14" ht="15.75" thickBot="1" x14ac:dyDescent="0.2">
      <c r="B4" s="136" t="s">
        <v>45</v>
      </c>
      <c r="C4" s="137"/>
      <c r="D4" s="138"/>
      <c r="E4" s="139">
        <f>F73</f>
        <v>0.59863</v>
      </c>
      <c r="F4" s="140"/>
      <c r="G4" s="10" t="s">
        <v>2</v>
      </c>
      <c r="H4" s="11" t="s">
        <v>10</v>
      </c>
      <c r="I4" s="12" t="s">
        <v>38</v>
      </c>
      <c r="J4" s="144" t="s">
        <v>63</v>
      </c>
      <c r="K4" s="145"/>
      <c r="L4" s="146"/>
    </row>
    <row r="5" spans="2:14" ht="15.75" thickBot="1" x14ac:dyDescent="0.25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 x14ac:dyDescent="0.15">
      <c r="B6" s="123" t="s">
        <v>3</v>
      </c>
      <c r="C6" s="129" t="s">
        <v>46</v>
      </c>
      <c r="D6" s="125" t="s">
        <v>4</v>
      </c>
      <c r="E6" s="125" t="s">
        <v>5</v>
      </c>
      <c r="F6" s="125" t="s">
        <v>12</v>
      </c>
      <c r="G6" s="125" t="s">
        <v>13</v>
      </c>
      <c r="H6" s="125" t="s">
        <v>6</v>
      </c>
      <c r="I6" s="147" t="s">
        <v>14</v>
      </c>
      <c r="J6" s="125" t="s">
        <v>15</v>
      </c>
      <c r="K6" s="125" t="s">
        <v>16</v>
      </c>
      <c r="L6" s="99" t="s">
        <v>17</v>
      </c>
      <c r="M6" s="99" t="s">
        <v>126</v>
      </c>
      <c r="N6" s="99" t="s">
        <v>127</v>
      </c>
    </row>
    <row r="7" spans="2:14" x14ac:dyDescent="0.15">
      <c r="B7" s="124"/>
      <c r="C7" s="130"/>
      <c r="D7" s="126"/>
      <c r="E7" s="126"/>
      <c r="F7" s="127"/>
      <c r="G7" s="128"/>
      <c r="H7" s="126"/>
      <c r="I7" s="148"/>
      <c r="J7" s="127"/>
      <c r="K7" s="127"/>
      <c r="L7" s="100"/>
      <c r="M7" s="100"/>
      <c r="N7" s="100"/>
    </row>
    <row r="8" spans="2:14" ht="15.75" thickBot="1" x14ac:dyDescent="0.2">
      <c r="B8" s="124"/>
      <c r="C8" s="131"/>
      <c r="D8" s="126"/>
      <c r="E8" s="126"/>
      <c r="F8" s="127"/>
      <c r="G8" s="128"/>
      <c r="H8" s="126"/>
      <c r="I8" s="148"/>
      <c r="J8" s="127"/>
      <c r="K8" s="127"/>
      <c r="L8" s="100"/>
      <c r="M8" s="101"/>
      <c r="N8" s="101"/>
    </row>
    <row r="9" spans="2:14" ht="15.75" thickBot="1" x14ac:dyDescent="0.2">
      <c r="B9" s="14">
        <v>1</v>
      </c>
      <c r="C9" s="15" t="s">
        <v>82</v>
      </c>
      <c r="D9" s="16" t="s">
        <v>64</v>
      </c>
      <c r="E9" s="16" t="s">
        <v>35</v>
      </c>
      <c r="F9" s="17">
        <v>3.16E-3</v>
      </c>
      <c r="G9" s="16" t="s">
        <v>18</v>
      </c>
      <c r="H9" s="16" t="s">
        <v>19</v>
      </c>
      <c r="I9" s="65">
        <f>F9</f>
        <v>3.16E-3</v>
      </c>
      <c r="J9" s="18">
        <f>I9/F$9</f>
        <v>1</v>
      </c>
      <c r="K9" s="19">
        <f t="shared" ref="K9:K40" si="0">I9/$F$73</f>
        <v>5.2787197434141292E-3</v>
      </c>
      <c r="L9" s="20">
        <f>K9*1000000</f>
        <v>5278.719743414129</v>
      </c>
      <c r="M9" s="92" t="s">
        <v>137</v>
      </c>
      <c r="N9" s="92" t="s">
        <v>137</v>
      </c>
    </row>
    <row r="10" spans="2:14" ht="15.75" thickBot="1" x14ac:dyDescent="0.2">
      <c r="B10" s="58">
        <v>2</v>
      </c>
      <c r="C10" s="59" t="s">
        <v>83</v>
      </c>
      <c r="D10" s="60" t="s">
        <v>65</v>
      </c>
      <c r="E10" s="60" t="s">
        <v>35</v>
      </c>
      <c r="F10" s="61">
        <v>3.16E-3</v>
      </c>
      <c r="G10" s="60" t="s">
        <v>18</v>
      </c>
      <c r="H10" s="60" t="s">
        <v>19</v>
      </c>
      <c r="I10" s="66">
        <f>F10</f>
        <v>3.16E-3</v>
      </c>
      <c r="J10" s="62">
        <f>I10/$F$10</f>
        <v>1</v>
      </c>
      <c r="K10" s="63">
        <f t="shared" si="0"/>
        <v>5.2787197434141292E-3</v>
      </c>
      <c r="L10" s="64">
        <f>K10*1000000</f>
        <v>5278.719743414129</v>
      </c>
      <c r="M10" s="92" t="s">
        <v>138</v>
      </c>
      <c r="N10" s="92" t="s">
        <v>138</v>
      </c>
    </row>
    <row r="11" spans="2:14" ht="15.75" thickBot="1" x14ac:dyDescent="0.2">
      <c r="B11" s="85">
        <v>3</v>
      </c>
      <c r="C11" s="59" t="s">
        <v>83</v>
      </c>
      <c r="D11" s="80" t="s">
        <v>115</v>
      </c>
      <c r="E11" s="80" t="s">
        <v>116</v>
      </c>
      <c r="F11" s="84">
        <v>5.77E-3</v>
      </c>
      <c r="G11" s="60" t="s">
        <v>18</v>
      </c>
      <c r="H11" s="60" t="s">
        <v>19</v>
      </c>
      <c r="I11" s="66">
        <f>F11</f>
        <v>5.77E-3</v>
      </c>
      <c r="J11" s="62">
        <f>I11/$F$11</f>
        <v>1</v>
      </c>
      <c r="K11" s="63">
        <f t="shared" si="0"/>
        <v>9.6386749745251653E-3</v>
      </c>
      <c r="L11" s="64">
        <f>K11*1000000</f>
        <v>9638.6749745251655</v>
      </c>
      <c r="M11" s="92" t="s">
        <v>137</v>
      </c>
      <c r="N11" s="92" t="s">
        <v>137</v>
      </c>
    </row>
    <row r="12" spans="2:14" ht="13.7" customHeight="1" x14ac:dyDescent="0.15">
      <c r="B12" s="111">
        <v>4</v>
      </c>
      <c r="C12" s="105" t="s">
        <v>47</v>
      </c>
      <c r="D12" s="115" t="s">
        <v>67</v>
      </c>
      <c r="E12" s="115" t="s">
        <v>66</v>
      </c>
      <c r="F12" s="119">
        <v>1.4400000000000001E-3</v>
      </c>
      <c r="G12" s="77" t="s">
        <v>48</v>
      </c>
      <c r="H12" s="77" t="s">
        <v>50</v>
      </c>
      <c r="I12" s="67">
        <f>F$12*0.76</f>
        <v>1.0944000000000001E-3</v>
      </c>
      <c r="J12" s="22">
        <f>I12/F$12</f>
        <v>0.76</v>
      </c>
      <c r="K12" s="23">
        <f t="shared" si="0"/>
        <v>1.8281743313900074E-3</v>
      </c>
      <c r="L12" s="24">
        <f>K12*1000000</f>
        <v>1828.1743313900074</v>
      </c>
      <c r="M12" s="93"/>
      <c r="N12" s="96"/>
    </row>
    <row r="13" spans="2:14" ht="13.7" customHeight="1" x14ac:dyDescent="0.15">
      <c r="B13" s="112"/>
      <c r="C13" s="106"/>
      <c r="D13" s="116"/>
      <c r="E13" s="116"/>
      <c r="F13" s="120"/>
      <c r="G13" s="78" t="s">
        <v>49</v>
      </c>
      <c r="H13" s="79" t="s">
        <v>11</v>
      </c>
      <c r="I13" s="68">
        <f>F$12*0.15</f>
        <v>2.1600000000000002E-4</v>
      </c>
      <c r="J13" s="27">
        <f t="shared" ref="J13" si="1">I13/F$12</f>
        <v>0.15</v>
      </c>
      <c r="K13" s="28">
        <f t="shared" si="0"/>
        <v>3.6082388119539619E-4</v>
      </c>
      <c r="L13" s="29">
        <f t="shared" ref="L13:L14" si="2">K13*1000000</f>
        <v>360.82388119539621</v>
      </c>
      <c r="M13" s="94"/>
      <c r="N13" s="97"/>
    </row>
    <row r="14" spans="2:14" ht="13.7" customHeight="1" x14ac:dyDescent="0.15">
      <c r="B14" s="112"/>
      <c r="C14" s="106"/>
      <c r="D14" s="116"/>
      <c r="E14" s="116"/>
      <c r="F14" s="120"/>
      <c r="G14" s="78" t="s">
        <v>62</v>
      </c>
      <c r="H14" s="79" t="s">
        <v>11</v>
      </c>
      <c r="I14" s="68">
        <f>F$12*0.03</f>
        <v>4.32E-5</v>
      </c>
      <c r="J14" s="27">
        <f>I14/F$12</f>
        <v>0.03</v>
      </c>
      <c r="K14" s="28">
        <f t="shared" si="0"/>
        <v>7.2164776239079235E-5</v>
      </c>
      <c r="L14" s="29">
        <f t="shared" si="2"/>
        <v>72.164776239079231</v>
      </c>
      <c r="M14" s="94"/>
      <c r="N14" s="97"/>
    </row>
    <row r="15" spans="2:14" x14ac:dyDescent="0.15">
      <c r="B15" s="113"/>
      <c r="C15" s="106"/>
      <c r="D15" s="117"/>
      <c r="E15" s="117"/>
      <c r="F15" s="121"/>
      <c r="G15" s="79" t="s">
        <v>69</v>
      </c>
      <c r="H15" s="79" t="s">
        <v>11</v>
      </c>
      <c r="I15" s="68">
        <f>F$12*0.03</f>
        <v>4.32E-5</v>
      </c>
      <c r="J15" s="27">
        <f>I15/F$12</f>
        <v>0.03</v>
      </c>
      <c r="K15" s="28">
        <f t="shared" si="0"/>
        <v>7.2164776239079235E-5</v>
      </c>
      <c r="L15" s="29">
        <f t="shared" ref="L15:L69" si="3">K15*1000000</f>
        <v>72.164776239079231</v>
      </c>
      <c r="M15" s="94"/>
      <c r="N15" s="97"/>
    </row>
    <row r="16" spans="2:14" ht="15.75" thickBot="1" x14ac:dyDescent="0.2">
      <c r="B16" s="114"/>
      <c r="C16" s="107"/>
      <c r="D16" s="118"/>
      <c r="E16" s="118"/>
      <c r="F16" s="122"/>
      <c r="G16" s="82" t="s">
        <v>70</v>
      </c>
      <c r="H16" s="82" t="s">
        <v>51</v>
      </c>
      <c r="I16" s="69">
        <f>F$12*0.03</f>
        <v>4.32E-5</v>
      </c>
      <c r="J16" s="31">
        <f>I16/F$12</f>
        <v>0.03</v>
      </c>
      <c r="K16" s="32">
        <f t="shared" si="0"/>
        <v>7.2164776239079235E-5</v>
      </c>
      <c r="L16" s="33">
        <f t="shared" si="3"/>
        <v>72.164776239079231</v>
      </c>
      <c r="M16" s="94"/>
      <c r="N16" s="97"/>
    </row>
    <row r="17" spans="2:14" ht="13.7" customHeight="1" x14ac:dyDescent="0.15">
      <c r="B17" s="112">
        <v>5</v>
      </c>
      <c r="C17" s="106" t="s">
        <v>47</v>
      </c>
      <c r="D17" s="116" t="s">
        <v>68</v>
      </c>
      <c r="E17" s="116" t="s">
        <v>66</v>
      </c>
      <c r="F17" s="120">
        <v>1.4400000000000001E-3</v>
      </c>
      <c r="G17" s="78" t="s">
        <v>42</v>
      </c>
      <c r="H17" s="78" t="s">
        <v>40</v>
      </c>
      <c r="I17" s="70">
        <f>$F$17*0.76</f>
        <v>1.0944000000000001E-3</v>
      </c>
      <c r="J17" s="36">
        <f>I17/$F$17</f>
        <v>0.76</v>
      </c>
      <c r="K17" s="37">
        <f t="shared" si="0"/>
        <v>1.8281743313900074E-3</v>
      </c>
      <c r="L17" s="38">
        <f>K17*1000000</f>
        <v>1828.1743313900074</v>
      </c>
      <c r="M17" s="94"/>
      <c r="N17" s="97"/>
    </row>
    <row r="18" spans="2:14" ht="13.7" customHeight="1" x14ac:dyDescent="0.15">
      <c r="B18" s="112"/>
      <c r="C18" s="106"/>
      <c r="D18" s="116"/>
      <c r="E18" s="116"/>
      <c r="F18" s="120"/>
      <c r="G18" s="78" t="s">
        <v>49</v>
      </c>
      <c r="H18" s="79" t="s">
        <v>11</v>
      </c>
      <c r="I18" s="68">
        <f>F17*0.15</f>
        <v>2.1600000000000002E-4</v>
      </c>
      <c r="J18" s="27">
        <f>I18/$F$17</f>
        <v>0.15</v>
      </c>
      <c r="K18" s="28">
        <f t="shared" si="0"/>
        <v>3.6082388119539619E-4</v>
      </c>
      <c r="L18" s="29">
        <f t="shared" ref="L18:L19" si="4">K18*1000000</f>
        <v>360.82388119539621</v>
      </c>
      <c r="M18" s="94"/>
      <c r="N18" s="97"/>
    </row>
    <row r="19" spans="2:14" ht="13.7" customHeight="1" x14ac:dyDescent="0.15">
      <c r="B19" s="112"/>
      <c r="C19" s="106"/>
      <c r="D19" s="116"/>
      <c r="E19" s="116"/>
      <c r="F19" s="120"/>
      <c r="G19" s="78" t="s">
        <v>62</v>
      </c>
      <c r="H19" s="79" t="s">
        <v>11</v>
      </c>
      <c r="I19" s="68">
        <f>F17*0.03</f>
        <v>4.32E-5</v>
      </c>
      <c r="J19" s="27">
        <f>I19/$F$17</f>
        <v>0.03</v>
      </c>
      <c r="K19" s="28">
        <f t="shared" si="0"/>
        <v>7.2164776239079235E-5</v>
      </c>
      <c r="L19" s="29">
        <f t="shared" si="4"/>
        <v>72.164776239079231</v>
      </c>
      <c r="M19" s="94"/>
      <c r="N19" s="97"/>
    </row>
    <row r="20" spans="2:14" x14ac:dyDescent="0.15">
      <c r="B20" s="113"/>
      <c r="C20" s="106"/>
      <c r="D20" s="117"/>
      <c r="E20" s="117"/>
      <c r="F20" s="121"/>
      <c r="G20" s="79" t="s">
        <v>69</v>
      </c>
      <c r="H20" s="79" t="s">
        <v>11</v>
      </c>
      <c r="I20" s="68">
        <f>F17*0.03</f>
        <v>4.32E-5</v>
      </c>
      <c r="J20" s="27">
        <f>I20/$F$17</f>
        <v>0.03</v>
      </c>
      <c r="K20" s="28">
        <f t="shared" si="0"/>
        <v>7.2164776239079235E-5</v>
      </c>
      <c r="L20" s="29">
        <f t="shared" ref="L20:L32" si="5">K20*1000000</f>
        <v>72.164776239079231</v>
      </c>
      <c r="M20" s="94"/>
      <c r="N20" s="97"/>
    </row>
    <row r="21" spans="2:14" ht="15.75" thickBot="1" x14ac:dyDescent="0.2">
      <c r="B21" s="114"/>
      <c r="C21" s="107"/>
      <c r="D21" s="118"/>
      <c r="E21" s="118"/>
      <c r="F21" s="122"/>
      <c r="G21" s="82" t="s">
        <v>70</v>
      </c>
      <c r="H21" s="82" t="s">
        <v>11</v>
      </c>
      <c r="I21" s="69">
        <f>F17*0.03</f>
        <v>4.32E-5</v>
      </c>
      <c r="J21" s="31">
        <f>I21/$F$17</f>
        <v>0.03</v>
      </c>
      <c r="K21" s="32">
        <f t="shared" si="0"/>
        <v>7.2164776239079235E-5</v>
      </c>
      <c r="L21" s="33">
        <f t="shared" si="5"/>
        <v>72.164776239079231</v>
      </c>
      <c r="M21" s="94"/>
      <c r="N21" s="97"/>
    </row>
    <row r="22" spans="2:14" ht="13.7" customHeight="1" x14ac:dyDescent="0.15">
      <c r="B22" s="112">
        <v>6</v>
      </c>
      <c r="C22" s="106" t="s">
        <v>47</v>
      </c>
      <c r="D22" s="116" t="s">
        <v>117</v>
      </c>
      <c r="E22" s="116" t="s">
        <v>66</v>
      </c>
      <c r="F22" s="120">
        <v>2.2100000000000002E-3</v>
      </c>
      <c r="G22" s="78" t="s">
        <v>42</v>
      </c>
      <c r="H22" s="78" t="s">
        <v>40</v>
      </c>
      <c r="I22" s="70">
        <f>$F$22*0.76</f>
        <v>1.6796000000000001E-3</v>
      </c>
      <c r="J22" s="36">
        <f>I22/$F$22</f>
        <v>0.76</v>
      </c>
      <c r="K22" s="37">
        <f t="shared" si="0"/>
        <v>2.8057397724804973E-3</v>
      </c>
      <c r="L22" s="38">
        <f>K22*1000000</f>
        <v>2805.7397724804973</v>
      </c>
      <c r="M22" s="94"/>
      <c r="N22" s="97"/>
    </row>
    <row r="23" spans="2:14" ht="13.7" customHeight="1" x14ac:dyDescent="0.15">
      <c r="B23" s="112"/>
      <c r="C23" s="106"/>
      <c r="D23" s="116"/>
      <c r="E23" s="116"/>
      <c r="F23" s="120"/>
      <c r="G23" s="78" t="s">
        <v>49</v>
      </c>
      <c r="H23" s="79" t="s">
        <v>11</v>
      </c>
      <c r="I23" s="68">
        <f>F22*0.15</f>
        <v>3.3150000000000003E-4</v>
      </c>
      <c r="J23" s="27">
        <f>I23/$F$22</f>
        <v>0.15</v>
      </c>
      <c r="K23" s="28">
        <f t="shared" si="0"/>
        <v>5.5376442877904557E-4</v>
      </c>
      <c r="L23" s="29">
        <f t="shared" ref="L23:L26" si="6">K23*1000000</f>
        <v>553.7644287790456</v>
      </c>
      <c r="M23" s="94"/>
      <c r="N23" s="97"/>
    </row>
    <row r="24" spans="2:14" ht="13.7" customHeight="1" x14ac:dyDescent="0.15">
      <c r="B24" s="112"/>
      <c r="C24" s="106"/>
      <c r="D24" s="116"/>
      <c r="E24" s="116"/>
      <c r="F24" s="120"/>
      <c r="G24" s="78" t="s">
        <v>62</v>
      </c>
      <c r="H24" s="79" t="s">
        <v>11</v>
      </c>
      <c r="I24" s="68">
        <f>F22*0.03</f>
        <v>6.6299999999999999E-5</v>
      </c>
      <c r="J24" s="27">
        <f>I24/$F$22</f>
        <v>0.03</v>
      </c>
      <c r="K24" s="28">
        <f t="shared" si="0"/>
        <v>1.107528857558091E-4</v>
      </c>
      <c r="L24" s="29">
        <f t="shared" si="6"/>
        <v>110.7528857558091</v>
      </c>
      <c r="M24" s="94"/>
      <c r="N24" s="97"/>
    </row>
    <row r="25" spans="2:14" x14ac:dyDescent="0.15">
      <c r="B25" s="113"/>
      <c r="C25" s="106"/>
      <c r="D25" s="117"/>
      <c r="E25" s="117"/>
      <c r="F25" s="121"/>
      <c r="G25" s="79" t="s">
        <v>69</v>
      </c>
      <c r="H25" s="79" t="s">
        <v>11</v>
      </c>
      <c r="I25" s="68">
        <f>F22*0.03</f>
        <v>6.6299999999999999E-5</v>
      </c>
      <c r="J25" s="27">
        <f>I25/$F$22</f>
        <v>0.03</v>
      </c>
      <c r="K25" s="28">
        <f t="shared" si="0"/>
        <v>1.107528857558091E-4</v>
      </c>
      <c r="L25" s="29">
        <f t="shared" si="6"/>
        <v>110.7528857558091</v>
      </c>
      <c r="M25" s="94"/>
      <c r="N25" s="97"/>
    </row>
    <row r="26" spans="2:14" ht="15.75" thickBot="1" x14ac:dyDescent="0.2">
      <c r="B26" s="114"/>
      <c r="C26" s="107"/>
      <c r="D26" s="118"/>
      <c r="E26" s="118"/>
      <c r="F26" s="122"/>
      <c r="G26" s="82" t="s">
        <v>70</v>
      </c>
      <c r="H26" s="82" t="s">
        <v>11</v>
      </c>
      <c r="I26" s="69">
        <f>F22*0.03</f>
        <v>6.6299999999999999E-5</v>
      </c>
      <c r="J26" s="31">
        <f>I26/$F$22</f>
        <v>0.03</v>
      </c>
      <c r="K26" s="32">
        <f t="shared" si="0"/>
        <v>1.107528857558091E-4</v>
      </c>
      <c r="L26" s="33">
        <f t="shared" si="6"/>
        <v>110.7528857558091</v>
      </c>
      <c r="M26" s="95"/>
      <c r="N26" s="98"/>
    </row>
    <row r="27" spans="2:14" x14ac:dyDescent="0.15">
      <c r="B27" s="102">
        <v>7</v>
      </c>
      <c r="C27" s="105" t="s">
        <v>100</v>
      </c>
      <c r="D27" s="105" t="s">
        <v>101</v>
      </c>
      <c r="E27" s="105" t="s">
        <v>118</v>
      </c>
      <c r="F27" s="110">
        <v>1.6000000000000001E-3</v>
      </c>
      <c r="G27" s="77" t="s">
        <v>92</v>
      </c>
      <c r="H27" s="77" t="s">
        <v>97</v>
      </c>
      <c r="I27" s="67">
        <f>F27*0.66</f>
        <v>1.0560000000000001E-3</v>
      </c>
      <c r="J27" s="22">
        <f>I27/$F$27</f>
        <v>0.66</v>
      </c>
      <c r="K27" s="22">
        <f t="shared" si="0"/>
        <v>1.7640278636219368E-3</v>
      </c>
      <c r="L27" s="24">
        <f t="shared" si="5"/>
        <v>1764.0278636219368</v>
      </c>
      <c r="M27" s="93"/>
      <c r="N27" s="93"/>
    </row>
    <row r="28" spans="2:14" x14ac:dyDescent="0.15">
      <c r="B28" s="103"/>
      <c r="C28" s="106"/>
      <c r="D28" s="106"/>
      <c r="E28" s="106"/>
      <c r="F28" s="108"/>
      <c r="G28" s="78" t="s">
        <v>93</v>
      </c>
      <c r="H28" s="78" t="s">
        <v>98</v>
      </c>
      <c r="I28" s="70">
        <f>F27*0.233333</f>
        <v>3.7333280000000004E-4</v>
      </c>
      <c r="J28" s="27">
        <f t="shared" ref="J28:J31" si="7">I28/$F$27</f>
        <v>0.23333300000000001</v>
      </c>
      <c r="K28" s="27">
        <f t="shared" si="0"/>
        <v>6.236453234886324E-4</v>
      </c>
      <c r="L28" s="29">
        <f t="shared" si="5"/>
        <v>623.64532348863236</v>
      </c>
      <c r="M28" s="94"/>
      <c r="N28" s="94"/>
    </row>
    <row r="29" spans="2:14" x14ac:dyDescent="0.15">
      <c r="B29" s="103"/>
      <c r="C29" s="106"/>
      <c r="D29" s="106"/>
      <c r="E29" s="106"/>
      <c r="F29" s="108"/>
      <c r="G29" s="78" t="s">
        <v>94</v>
      </c>
      <c r="H29" s="78" t="s">
        <v>99</v>
      </c>
      <c r="I29" s="70">
        <f>F27*0.026667</f>
        <v>4.2667200000000004E-5</v>
      </c>
      <c r="J29" s="27">
        <f t="shared" si="7"/>
        <v>2.6667E-2</v>
      </c>
      <c r="K29" s="27">
        <f t="shared" si="0"/>
        <v>7.1274743998797258E-5</v>
      </c>
      <c r="L29" s="29">
        <f t="shared" si="5"/>
        <v>71.274743998797263</v>
      </c>
      <c r="M29" s="94"/>
      <c r="N29" s="94"/>
    </row>
    <row r="30" spans="2:14" x14ac:dyDescent="0.15">
      <c r="B30" s="103"/>
      <c r="C30" s="106"/>
      <c r="D30" s="106"/>
      <c r="E30" s="106"/>
      <c r="F30" s="108"/>
      <c r="G30" s="78" t="s">
        <v>95</v>
      </c>
      <c r="H30" s="78" t="s">
        <v>99</v>
      </c>
      <c r="I30" s="70">
        <f>F27*0.023333</f>
        <v>3.7332800000000003E-5</v>
      </c>
      <c r="J30" s="27">
        <f t="shared" si="7"/>
        <v>2.3333E-2</v>
      </c>
      <c r="K30" s="27">
        <f t="shared" si="0"/>
        <v>6.2363730518016141E-5</v>
      </c>
      <c r="L30" s="29">
        <f t="shared" si="5"/>
        <v>62.363730518016141</v>
      </c>
      <c r="M30" s="94"/>
      <c r="N30" s="94"/>
    </row>
    <row r="31" spans="2:14" ht="15.75" thickBot="1" x14ac:dyDescent="0.2">
      <c r="B31" s="104"/>
      <c r="C31" s="107"/>
      <c r="D31" s="107"/>
      <c r="E31" s="107"/>
      <c r="F31" s="109"/>
      <c r="G31" s="81" t="s">
        <v>96</v>
      </c>
      <c r="H31" s="81" t="s">
        <v>89</v>
      </c>
      <c r="I31" s="83">
        <f>F27*0.056667</f>
        <v>9.0667200000000005E-5</v>
      </c>
      <c r="J31" s="31">
        <f t="shared" si="7"/>
        <v>5.6667000000000002E-2</v>
      </c>
      <c r="K31" s="31">
        <f t="shared" si="0"/>
        <v>1.5145782870888531E-4</v>
      </c>
      <c r="L31" s="33">
        <f t="shared" si="5"/>
        <v>151.4578287088853</v>
      </c>
      <c r="M31" s="95"/>
      <c r="N31" s="95"/>
    </row>
    <row r="32" spans="2:14" x14ac:dyDescent="0.15">
      <c r="B32" s="103">
        <v>8</v>
      </c>
      <c r="C32" s="106" t="s">
        <v>103</v>
      </c>
      <c r="D32" s="106" t="s">
        <v>104</v>
      </c>
      <c r="E32" s="106" t="s">
        <v>105</v>
      </c>
      <c r="F32" s="108">
        <v>2.4000000000000001E-4</v>
      </c>
      <c r="G32" s="78" t="s">
        <v>106</v>
      </c>
      <c r="H32" s="78" t="s">
        <v>89</v>
      </c>
      <c r="I32" s="70">
        <f>$F$32*0.85</f>
        <v>2.04E-4</v>
      </c>
      <c r="J32" s="36">
        <f>I32/$F$32</f>
        <v>0.85</v>
      </c>
      <c r="K32" s="37">
        <f t="shared" si="0"/>
        <v>3.4077811001787412E-4</v>
      </c>
      <c r="L32" s="38">
        <f t="shared" si="5"/>
        <v>340.7781100178741</v>
      </c>
      <c r="M32" s="93"/>
      <c r="N32" s="93"/>
    </row>
    <row r="33" spans="2:14" x14ac:dyDescent="0.15">
      <c r="B33" s="103"/>
      <c r="C33" s="106"/>
      <c r="D33" s="106"/>
      <c r="E33" s="106"/>
      <c r="F33" s="108"/>
      <c r="G33" s="78" t="s">
        <v>107</v>
      </c>
      <c r="H33" s="78" t="s">
        <v>90</v>
      </c>
      <c r="I33" s="70">
        <f>$F$32*0.027</f>
        <v>6.4799999999999998E-6</v>
      </c>
      <c r="J33" s="36">
        <f>I33/$F$32</f>
        <v>2.7E-2</v>
      </c>
      <c r="K33" s="37">
        <f t="shared" si="0"/>
        <v>1.0824716435861884E-5</v>
      </c>
      <c r="L33" s="38">
        <f>K33*1000000</f>
        <v>10.824716435861884</v>
      </c>
      <c r="M33" s="94"/>
      <c r="N33" s="94"/>
    </row>
    <row r="34" spans="2:14" x14ac:dyDescent="0.15">
      <c r="B34" s="103"/>
      <c r="C34" s="106"/>
      <c r="D34" s="106"/>
      <c r="E34" s="106"/>
      <c r="F34" s="108"/>
      <c r="G34" s="78" t="s">
        <v>108</v>
      </c>
      <c r="H34" s="78" t="s">
        <v>98</v>
      </c>
      <c r="I34" s="70">
        <f>$F$32*0.023</f>
        <v>5.5199999999999997E-6</v>
      </c>
      <c r="J34" s="36">
        <f t="shared" ref="J34:J36" si="8">I34/$F$32</f>
        <v>2.3E-2</v>
      </c>
      <c r="K34" s="37">
        <f t="shared" si="0"/>
        <v>9.2210547416601238E-6</v>
      </c>
      <c r="L34" s="38">
        <f>K34*1000000</f>
        <v>9.2210547416601241</v>
      </c>
      <c r="M34" s="94"/>
      <c r="N34" s="94"/>
    </row>
    <row r="35" spans="2:14" x14ac:dyDescent="0.15">
      <c r="B35" s="103"/>
      <c r="C35" s="106"/>
      <c r="D35" s="106"/>
      <c r="E35" s="106"/>
      <c r="F35" s="108"/>
      <c r="G35" s="78" t="s">
        <v>109</v>
      </c>
      <c r="H35" s="78" t="s">
        <v>111</v>
      </c>
      <c r="I35" s="70">
        <f>$F$32*0.05</f>
        <v>1.2E-5</v>
      </c>
      <c r="J35" s="36">
        <f t="shared" si="8"/>
        <v>0.05</v>
      </c>
      <c r="K35" s="37">
        <f t="shared" si="0"/>
        <v>2.004577117752201E-5</v>
      </c>
      <c r="L35" s="38">
        <f>K35*1000000</f>
        <v>20.04577117752201</v>
      </c>
      <c r="M35" s="94"/>
      <c r="N35" s="94"/>
    </row>
    <row r="36" spans="2:14" ht="15.75" thickBot="1" x14ac:dyDescent="0.2">
      <c r="B36" s="104"/>
      <c r="C36" s="107"/>
      <c r="D36" s="107"/>
      <c r="E36" s="107"/>
      <c r="F36" s="109"/>
      <c r="G36" s="78" t="s">
        <v>110</v>
      </c>
      <c r="H36" s="78" t="s">
        <v>111</v>
      </c>
      <c r="I36" s="70">
        <f>$F$32*0.05</f>
        <v>1.2E-5</v>
      </c>
      <c r="J36" s="36">
        <f t="shared" si="8"/>
        <v>0.05</v>
      </c>
      <c r="K36" s="37">
        <f t="shared" si="0"/>
        <v>2.004577117752201E-5</v>
      </c>
      <c r="L36" s="38">
        <f>K36*1000000</f>
        <v>20.04577117752201</v>
      </c>
      <c r="M36" s="95"/>
      <c r="N36" s="95"/>
    </row>
    <row r="37" spans="2:14" x14ac:dyDescent="0.15">
      <c r="B37" s="102">
        <v>9</v>
      </c>
      <c r="C37" s="105" t="s">
        <v>100</v>
      </c>
      <c r="D37" s="105" t="s">
        <v>112</v>
      </c>
      <c r="E37" s="105" t="s">
        <v>102</v>
      </c>
      <c r="F37" s="110">
        <v>4.9500000000000004E-3</v>
      </c>
      <c r="G37" s="77" t="s">
        <v>92</v>
      </c>
      <c r="H37" s="77" t="s">
        <v>97</v>
      </c>
      <c r="I37" s="67">
        <f>$F$37*0.66</f>
        <v>3.2670000000000004E-3</v>
      </c>
      <c r="J37" s="22">
        <f>I37/$F$37</f>
        <v>0.66</v>
      </c>
      <c r="K37" s="22">
        <f t="shared" si="0"/>
        <v>5.4574612030803679E-3</v>
      </c>
      <c r="L37" s="24">
        <f t="shared" ref="L37:L41" si="9">K37*1000000</f>
        <v>5457.4612030803683</v>
      </c>
      <c r="M37" s="93"/>
      <c r="N37" s="93"/>
    </row>
    <row r="38" spans="2:14" x14ac:dyDescent="0.15">
      <c r="B38" s="103"/>
      <c r="C38" s="106"/>
      <c r="D38" s="106"/>
      <c r="E38" s="106"/>
      <c r="F38" s="108"/>
      <c r="G38" s="78" t="s">
        <v>93</v>
      </c>
      <c r="H38" s="78" t="s">
        <v>98</v>
      </c>
      <c r="I38" s="68">
        <f>$F$37*0.233333</f>
        <v>1.1549983500000001E-3</v>
      </c>
      <c r="J38" s="27">
        <f t="shared" ref="J38:J41" si="10">I38/$F$37</f>
        <v>0.23333299999999998</v>
      </c>
      <c r="K38" s="27">
        <f t="shared" si="0"/>
        <v>1.9294027195429567E-3</v>
      </c>
      <c r="L38" s="29">
        <f t="shared" si="9"/>
        <v>1929.4027195429567</v>
      </c>
      <c r="M38" s="94"/>
      <c r="N38" s="94"/>
    </row>
    <row r="39" spans="2:14" x14ac:dyDescent="0.15">
      <c r="B39" s="103"/>
      <c r="C39" s="106"/>
      <c r="D39" s="106"/>
      <c r="E39" s="106"/>
      <c r="F39" s="108"/>
      <c r="G39" s="78" t="s">
        <v>94</v>
      </c>
      <c r="H39" s="78" t="s">
        <v>99</v>
      </c>
      <c r="I39" s="68">
        <f>$F$37*0.026667</f>
        <v>1.3200165E-4</v>
      </c>
      <c r="J39" s="27">
        <f t="shared" si="10"/>
        <v>2.6667E-2</v>
      </c>
      <c r="K39" s="27">
        <f t="shared" si="0"/>
        <v>2.2050623924627902E-4</v>
      </c>
      <c r="L39" s="29">
        <f t="shared" si="9"/>
        <v>220.50623924627902</v>
      </c>
      <c r="M39" s="94"/>
      <c r="N39" s="94"/>
    </row>
    <row r="40" spans="2:14" x14ac:dyDescent="0.15">
      <c r="B40" s="103"/>
      <c r="C40" s="106"/>
      <c r="D40" s="106"/>
      <c r="E40" s="106"/>
      <c r="F40" s="108"/>
      <c r="G40" s="78" t="s">
        <v>95</v>
      </c>
      <c r="H40" s="78" t="s">
        <v>99</v>
      </c>
      <c r="I40" s="68">
        <f>$F$37*0.023333</f>
        <v>1.1549835000000001E-4</v>
      </c>
      <c r="J40" s="27">
        <f t="shared" si="10"/>
        <v>2.3333E-2</v>
      </c>
      <c r="K40" s="27">
        <f t="shared" si="0"/>
        <v>1.9293779129011244E-4</v>
      </c>
      <c r="L40" s="29">
        <f t="shared" si="9"/>
        <v>192.93779129011244</v>
      </c>
      <c r="M40" s="94"/>
      <c r="N40" s="94"/>
    </row>
    <row r="41" spans="2:14" ht="15.75" thickBot="1" x14ac:dyDescent="0.2">
      <c r="B41" s="104"/>
      <c r="C41" s="107"/>
      <c r="D41" s="107"/>
      <c r="E41" s="107"/>
      <c r="F41" s="109"/>
      <c r="G41" s="81" t="s">
        <v>96</v>
      </c>
      <c r="H41" s="81" t="s">
        <v>89</v>
      </c>
      <c r="I41" s="69">
        <f>$F$37*0.056667</f>
        <v>2.8050165000000001E-4</v>
      </c>
      <c r="J41" s="31">
        <f t="shared" si="10"/>
        <v>5.6666999999999995E-2</v>
      </c>
      <c r="K41" s="31">
        <f t="shared" ref="K41:K72" si="11">I41/$F$73</f>
        <v>4.6857265756811389E-4</v>
      </c>
      <c r="L41" s="33">
        <f t="shared" si="9"/>
        <v>468.57265756811387</v>
      </c>
      <c r="M41" s="95"/>
      <c r="N41" s="95"/>
    </row>
    <row r="42" spans="2:14" x14ac:dyDescent="0.15">
      <c r="B42" s="103">
        <v>10</v>
      </c>
      <c r="C42" s="106" t="s">
        <v>103</v>
      </c>
      <c r="D42" s="106" t="s">
        <v>113</v>
      </c>
      <c r="E42" s="106" t="s">
        <v>105</v>
      </c>
      <c r="F42" s="108">
        <v>1.7899999999999999E-3</v>
      </c>
      <c r="G42" s="78" t="s">
        <v>106</v>
      </c>
      <c r="H42" s="78" t="s">
        <v>89</v>
      </c>
      <c r="I42" s="70">
        <f>F42*0.85</f>
        <v>1.5214999999999998E-3</v>
      </c>
      <c r="J42" s="36">
        <f>I42/F42</f>
        <v>0.85</v>
      </c>
      <c r="K42" s="37">
        <f t="shared" si="11"/>
        <v>2.5416367372166444E-3</v>
      </c>
      <c r="L42" s="38">
        <f t="shared" ref="L42:L46" si="12">K42*1000000</f>
        <v>2541.6367372166442</v>
      </c>
      <c r="M42" s="93"/>
      <c r="N42" s="93"/>
    </row>
    <row r="43" spans="2:14" x14ac:dyDescent="0.15">
      <c r="B43" s="103"/>
      <c r="C43" s="106"/>
      <c r="D43" s="106"/>
      <c r="E43" s="106"/>
      <c r="F43" s="108"/>
      <c r="G43" s="78" t="s">
        <v>107</v>
      </c>
      <c r="H43" s="78" t="s">
        <v>90</v>
      </c>
      <c r="I43" s="70">
        <f>F42*0.027</f>
        <v>4.833E-5</v>
      </c>
      <c r="J43" s="36">
        <f>I43/F42</f>
        <v>2.7E-2</v>
      </c>
      <c r="K43" s="37">
        <f t="shared" si="11"/>
        <v>8.0734343417469893E-5</v>
      </c>
      <c r="L43" s="38">
        <f t="shared" si="12"/>
        <v>80.734343417469887</v>
      </c>
      <c r="M43" s="94"/>
      <c r="N43" s="94"/>
    </row>
    <row r="44" spans="2:14" x14ac:dyDescent="0.15">
      <c r="B44" s="103"/>
      <c r="C44" s="106"/>
      <c r="D44" s="106"/>
      <c r="E44" s="106"/>
      <c r="F44" s="108"/>
      <c r="G44" s="78" t="s">
        <v>108</v>
      </c>
      <c r="H44" s="78" t="s">
        <v>98</v>
      </c>
      <c r="I44" s="70">
        <f>F42*0.023</f>
        <v>4.1170000000000001E-5</v>
      </c>
      <c r="J44" s="36">
        <f>I44/F42</f>
        <v>2.3E-2</v>
      </c>
      <c r="K44" s="37">
        <f t="shared" si="11"/>
        <v>6.8773699948215098E-5</v>
      </c>
      <c r="L44" s="38">
        <f t="shared" si="12"/>
        <v>68.773699948215096</v>
      </c>
      <c r="M44" s="94"/>
      <c r="N44" s="94"/>
    </row>
    <row r="45" spans="2:14" x14ac:dyDescent="0.15">
      <c r="B45" s="103"/>
      <c r="C45" s="106"/>
      <c r="D45" s="106"/>
      <c r="E45" s="106"/>
      <c r="F45" s="108"/>
      <c r="G45" s="78" t="s">
        <v>109</v>
      </c>
      <c r="H45" s="78" t="s">
        <v>111</v>
      </c>
      <c r="I45" s="70">
        <f>F42*0.05</f>
        <v>8.9500000000000007E-5</v>
      </c>
      <c r="J45" s="36">
        <f>I45/F42</f>
        <v>0.05</v>
      </c>
      <c r="K45" s="37">
        <f t="shared" si="11"/>
        <v>1.49508043365685E-4</v>
      </c>
      <c r="L45" s="38">
        <f t="shared" si="12"/>
        <v>149.50804336568501</v>
      </c>
      <c r="M45" s="94"/>
      <c r="N45" s="94"/>
    </row>
    <row r="46" spans="2:14" ht="15.75" thickBot="1" x14ac:dyDescent="0.2">
      <c r="B46" s="104"/>
      <c r="C46" s="107"/>
      <c r="D46" s="107"/>
      <c r="E46" s="107"/>
      <c r="F46" s="109"/>
      <c r="G46" s="82" t="s">
        <v>110</v>
      </c>
      <c r="H46" s="82" t="s">
        <v>111</v>
      </c>
      <c r="I46" s="69">
        <f>F42*0.05</f>
        <v>8.9500000000000007E-5</v>
      </c>
      <c r="J46" s="31">
        <f>I46/F42</f>
        <v>0.05</v>
      </c>
      <c r="K46" s="32">
        <f t="shared" si="11"/>
        <v>1.49508043365685E-4</v>
      </c>
      <c r="L46" s="33">
        <f t="shared" si="12"/>
        <v>149.50804336568501</v>
      </c>
      <c r="M46" s="95"/>
      <c r="N46" s="95"/>
    </row>
    <row r="47" spans="2:14" ht="13.7" customHeight="1" x14ac:dyDescent="0.15">
      <c r="B47" s="111">
        <v>13</v>
      </c>
      <c r="C47" s="165" t="s">
        <v>121</v>
      </c>
      <c r="D47" s="115" t="s">
        <v>39</v>
      </c>
      <c r="E47" s="115" t="s">
        <v>122</v>
      </c>
      <c r="F47" s="157">
        <v>1.23E-3</v>
      </c>
      <c r="G47" s="21" t="s">
        <v>123</v>
      </c>
      <c r="H47" s="86" t="s">
        <v>71</v>
      </c>
      <c r="I47" s="67">
        <f>F$47*0.9825</f>
        <v>1.2084750000000001E-3</v>
      </c>
      <c r="J47" s="22">
        <f>I47/F$47</f>
        <v>0.98250000000000004</v>
      </c>
      <c r="K47" s="23">
        <f t="shared" si="11"/>
        <v>2.0187344436463257E-3</v>
      </c>
      <c r="L47" s="24">
        <f t="shared" si="3"/>
        <v>2018.7344436463256</v>
      </c>
      <c r="M47" s="93"/>
      <c r="N47" s="96"/>
    </row>
    <row r="48" spans="2:14" ht="15" customHeight="1" thickBot="1" x14ac:dyDescent="0.2">
      <c r="B48" s="167"/>
      <c r="C48" s="166"/>
      <c r="D48" s="150"/>
      <c r="E48" s="150"/>
      <c r="F48" s="161"/>
      <c r="G48" s="30" t="s">
        <v>124</v>
      </c>
      <c r="H48" s="87" t="s">
        <v>125</v>
      </c>
      <c r="I48" s="69">
        <f>F$47*0.0175</f>
        <v>2.1525000000000001E-5</v>
      </c>
      <c r="J48" s="31">
        <f>I48/F$47</f>
        <v>1.7500000000000002E-2</v>
      </c>
      <c r="K48" s="32">
        <f t="shared" si="11"/>
        <v>3.5957102049680102E-5</v>
      </c>
      <c r="L48" s="33">
        <f t="shared" si="3"/>
        <v>35.957102049680103</v>
      </c>
      <c r="M48" s="95"/>
      <c r="N48" s="98"/>
    </row>
    <row r="49" spans="2:15" ht="14.25" customHeight="1" x14ac:dyDescent="0.15">
      <c r="B49" s="112">
        <v>14</v>
      </c>
      <c r="C49" s="105" t="s">
        <v>61</v>
      </c>
      <c r="D49" s="116" t="s">
        <v>22</v>
      </c>
      <c r="E49" s="116" t="s">
        <v>52</v>
      </c>
      <c r="F49" s="120">
        <v>0.35154000000000002</v>
      </c>
      <c r="G49" s="34" t="s">
        <v>53</v>
      </c>
      <c r="H49" s="35" t="s">
        <v>11</v>
      </c>
      <c r="I49" s="70">
        <f>F$49*0.05</f>
        <v>1.7577000000000002E-2</v>
      </c>
      <c r="J49" s="36">
        <f t="shared" ref="J49:J54" si="13">I49/F$49</f>
        <v>0.05</v>
      </c>
      <c r="K49" s="37">
        <f t="shared" si="11"/>
        <v>2.9362043332275368E-2</v>
      </c>
      <c r="L49" s="38">
        <f t="shared" si="3"/>
        <v>29362.043332275367</v>
      </c>
      <c r="M49" s="94"/>
      <c r="N49" s="94"/>
    </row>
    <row r="50" spans="2:15" ht="14.25" customHeight="1" x14ac:dyDescent="0.15">
      <c r="B50" s="113"/>
      <c r="C50" s="106"/>
      <c r="D50" s="117"/>
      <c r="E50" s="117"/>
      <c r="F50" s="121"/>
      <c r="G50" s="26" t="s">
        <v>54</v>
      </c>
      <c r="H50" s="39" t="s">
        <v>23</v>
      </c>
      <c r="I50" s="68">
        <f>F$49*0.015</f>
        <v>5.2731000000000002E-3</v>
      </c>
      <c r="J50" s="27">
        <f t="shared" si="13"/>
        <v>1.4999999999999999E-2</v>
      </c>
      <c r="K50" s="28">
        <f t="shared" si="11"/>
        <v>8.8086129996826096E-3</v>
      </c>
      <c r="L50" s="29">
        <f t="shared" si="3"/>
        <v>8808.6129996826094</v>
      </c>
      <c r="M50" s="94"/>
      <c r="N50" s="94"/>
    </row>
    <row r="51" spans="2:15" ht="14.25" customHeight="1" x14ac:dyDescent="0.15">
      <c r="B51" s="113"/>
      <c r="C51" s="106"/>
      <c r="D51" s="117"/>
      <c r="E51" s="117"/>
      <c r="F51" s="121"/>
      <c r="G51" s="26" t="s">
        <v>55</v>
      </c>
      <c r="H51" s="26" t="s">
        <v>56</v>
      </c>
      <c r="I51" s="68">
        <f>F$49*0.05</f>
        <v>1.7577000000000002E-2</v>
      </c>
      <c r="J51" s="27">
        <f t="shared" si="13"/>
        <v>0.05</v>
      </c>
      <c r="K51" s="28">
        <f t="shared" si="11"/>
        <v>2.9362043332275368E-2</v>
      </c>
      <c r="L51" s="29">
        <f t="shared" si="3"/>
        <v>29362.043332275367</v>
      </c>
      <c r="M51" s="94"/>
      <c r="N51" s="94"/>
    </row>
    <row r="52" spans="2:15" ht="14.25" customHeight="1" x14ac:dyDescent="0.15">
      <c r="B52" s="113"/>
      <c r="C52" s="106"/>
      <c r="D52" s="117"/>
      <c r="E52" s="117"/>
      <c r="F52" s="121"/>
      <c r="G52" s="26" t="s">
        <v>57</v>
      </c>
      <c r="H52" s="39" t="s">
        <v>58</v>
      </c>
      <c r="I52" s="68">
        <f>F$49*0.05</f>
        <v>1.7577000000000002E-2</v>
      </c>
      <c r="J52" s="27">
        <f t="shared" si="13"/>
        <v>0.05</v>
      </c>
      <c r="K52" s="28">
        <f t="shared" si="11"/>
        <v>2.9362043332275368E-2</v>
      </c>
      <c r="L52" s="29">
        <f t="shared" si="3"/>
        <v>29362.043332275367</v>
      </c>
      <c r="M52" s="94"/>
      <c r="N52" s="94"/>
    </row>
    <row r="53" spans="2:15" ht="14.25" customHeight="1" x14ac:dyDescent="0.15">
      <c r="B53" s="113"/>
      <c r="C53" s="106"/>
      <c r="D53" s="117"/>
      <c r="E53" s="117"/>
      <c r="F53" s="121"/>
      <c r="G53" s="26" t="s">
        <v>34</v>
      </c>
      <c r="H53" s="26" t="s">
        <v>36</v>
      </c>
      <c r="I53" s="68">
        <f>F$49*0.003</f>
        <v>1.05462E-3</v>
      </c>
      <c r="J53" s="27">
        <f t="shared" si="13"/>
        <v>3.0000000000000001E-3</v>
      </c>
      <c r="K53" s="28">
        <f t="shared" si="11"/>
        <v>1.7617225999365218E-3</v>
      </c>
      <c r="L53" s="29">
        <f t="shared" si="3"/>
        <v>1761.7225999365216</v>
      </c>
      <c r="M53" s="94"/>
      <c r="N53" s="94"/>
    </row>
    <row r="54" spans="2:15" ht="15" customHeight="1" thickBot="1" x14ac:dyDescent="0.2">
      <c r="B54" s="162"/>
      <c r="C54" s="106"/>
      <c r="D54" s="163"/>
      <c r="E54" s="163"/>
      <c r="F54" s="164"/>
      <c r="G54" s="16" t="s">
        <v>59</v>
      </c>
      <c r="H54" s="40" t="s">
        <v>60</v>
      </c>
      <c r="I54" s="65">
        <f>F$49*0.832</f>
        <v>0.29248128000000001</v>
      </c>
      <c r="J54" s="18">
        <f t="shared" si="13"/>
        <v>0.83199999999999996</v>
      </c>
      <c r="K54" s="19">
        <f t="shared" si="11"/>
        <v>0.48858440104906203</v>
      </c>
      <c r="L54" s="20">
        <f t="shared" si="3"/>
        <v>488584.40104906203</v>
      </c>
      <c r="M54" s="95"/>
      <c r="N54" s="95"/>
    </row>
    <row r="55" spans="2:15" x14ac:dyDescent="0.15">
      <c r="B55" s="111">
        <v>15</v>
      </c>
      <c r="C55" s="105" t="s">
        <v>73</v>
      </c>
      <c r="D55" s="115" t="s">
        <v>24</v>
      </c>
      <c r="E55" s="115" t="s">
        <v>74</v>
      </c>
      <c r="F55" s="119">
        <f>0.15978*0.9369</f>
        <v>0.149697882</v>
      </c>
      <c r="G55" s="41" t="s">
        <v>75</v>
      </c>
      <c r="H55" s="41" t="s">
        <v>31</v>
      </c>
      <c r="I55" s="71">
        <f>F55*0.25</f>
        <v>3.7424470500000001E-2</v>
      </c>
      <c r="J55" s="22">
        <f>I55/F$55</f>
        <v>0.25</v>
      </c>
      <c r="K55" s="23">
        <f t="shared" si="11"/>
        <v>6.2516864340243561E-2</v>
      </c>
      <c r="L55" s="24">
        <f t="shared" si="3"/>
        <v>62516.864340243563</v>
      </c>
      <c r="M55" s="93"/>
      <c r="N55" s="96"/>
    </row>
    <row r="56" spans="2:15" x14ac:dyDescent="0.15">
      <c r="B56" s="113"/>
      <c r="C56" s="106"/>
      <c r="D56" s="117"/>
      <c r="E56" s="117"/>
      <c r="F56" s="121"/>
      <c r="G56" s="42" t="s">
        <v>43</v>
      </c>
      <c r="H56" s="42" t="s">
        <v>20</v>
      </c>
      <c r="I56" s="72">
        <f>F$55*0.5</f>
        <v>7.4848941000000002E-2</v>
      </c>
      <c r="J56" s="27">
        <f>I56/F$55</f>
        <v>0.5</v>
      </c>
      <c r="K56" s="28">
        <f t="shared" si="11"/>
        <v>0.12503372868048712</v>
      </c>
      <c r="L56" s="29">
        <f t="shared" si="3"/>
        <v>125033.72868048713</v>
      </c>
      <c r="M56" s="94"/>
      <c r="N56" s="97"/>
    </row>
    <row r="57" spans="2:15" x14ac:dyDescent="0.15">
      <c r="B57" s="113"/>
      <c r="C57" s="106"/>
      <c r="D57" s="117"/>
      <c r="E57" s="117"/>
      <c r="F57" s="121"/>
      <c r="G57" s="42" t="s">
        <v>76</v>
      </c>
      <c r="H57" s="42" t="s">
        <v>78</v>
      </c>
      <c r="I57" s="72">
        <f>F$55*0.05</f>
        <v>7.4848941000000002E-3</v>
      </c>
      <c r="J57" s="27">
        <f t="shared" ref="J57" si="14">I57/F$55</f>
        <v>0.05</v>
      </c>
      <c r="K57" s="28">
        <f t="shared" si="11"/>
        <v>1.2503372868048711E-2</v>
      </c>
      <c r="L57" s="29">
        <f t="shared" ref="L57" si="15">K57*1000000</f>
        <v>12503.372868048711</v>
      </c>
      <c r="M57" s="94"/>
      <c r="N57" s="97"/>
    </row>
    <row r="58" spans="2:15" x14ac:dyDescent="0.15">
      <c r="B58" s="113"/>
      <c r="C58" s="106"/>
      <c r="D58" s="117"/>
      <c r="E58" s="117"/>
      <c r="F58" s="121"/>
      <c r="G58" s="42" t="s">
        <v>77</v>
      </c>
      <c r="H58" s="42" t="s">
        <v>79</v>
      </c>
      <c r="I58" s="72">
        <f>F$55*0.05</f>
        <v>7.4848941000000002E-3</v>
      </c>
      <c r="J58" s="27">
        <f>I58/F$55</f>
        <v>0.05</v>
      </c>
      <c r="K58" s="28">
        <f t="shared" si="11"/>
        <v>1.2503372868048711E-2</v>
      </c>
      <c r="L58" s="29">
        <f t="shared" si="3"/>
        <v>12503.372868048711</v>
      </c>
      <c r="M58" s="94"/>
      <c r="N58" s="97"/>
    </row>
    <row r="59" spans="2:15" x14ac:dyDescent="0.15">
      <c r="B59" s="113"/>
      <c r="C59" s="106"/>
      <c r="D59" s="149"/>
      <c r="E59" s="149"/>
      <c r="F59" s="121"/>
      <c r="G59" s="42" t="s">
        <v>44</v>
      </c>
      <c r="H59" s="44" t="s">
        <v>80</v>
      </c>
      <c r="I59" s="72">
        <f>F$55*0.05</f>
        <v>7.4848941000000002E-3</v>
      </c>
      <c r="J59" s="27">
        <f>I59/F$55</f>
        <v>0.05</v>
      </c>
      <c r="K59" s="28">
        <f t="shared" si="11"/>
        <v>1.2503372868048711E-2</v>
      </c>
      <c r="L59" s="29">
        <f t="shared" si="3"/>
        <v>12503.372868048711</v>
      </c>
      <c r="M59" s="94"/>
      <c r="N59" s="97"/>
    </row>
    <row r="60" spans="2:15" ht="15" customHeight="1" thickBot="1" x14ac:dyDescent="0.25">
      <c r="B60" s="114"/>
      <c r="C60" s="107"/>
      <c r="D60" s="150"/>
      <c r="E60" s="150"/>
      <c r="F60" s="122"/>
      <c r="G60" s="45" t="s">
        <v>30</v>
      </c>
      <c r="H60" s="46" t="s">
        <v>81</v>
      </c>
      <c r="I60" s="73">
        <f>F55*0.1</f>
        <v>1.49697882E-2</v>
      </c>
      <c r="J60" s="31">
        <f>I60/F$55</f>
        <v>0.1</v>
      </c>
      <c r="K60" s="32">
        <f t="shared" si="11"/>
        <v>2.5006745736097423E-2</v>
      </c>
      <c r="L60" s="33">
        <f t="shared" si="3"/>
        <v>25006.745736097422</v>
      </c>
      <c r="M60" s="95"/>
      <c r="N60" s="98"/>
    </row>
    <row r="61" spans="2:15" x14ac:dyDescent="0.15">
      <c r="B61" s="112">
        <v>16</v>
      </c>
      <c r="C61" s="105" t="s">
        <v>37</v>
      </c>
      <c r="D61" s="116" t="s">
        <v>25</v>
      </c>
      <c r="E61" s="116" t="s">
        <v>41</v>
      </c>
      <c r="F61" s="120">
        <f>0.15978*0.059</f>
        <v>9.4270199999999995E-3</v>
      </c>
      <c r="G61" s="47" t="s">
        <v>128</v>
      </c>
      <c r="H61" s="48" t="s">
        <v>129</v>
      </c>
      <c r="I61" s="74">
        <f>F$61*J61</f>
        <v>3.7708079999999996E-4</v>
      </c>
      <c r="J61" s="36">
        <v>0.04</v>
      </c>
      <c r="K61" s="37">
        <f t="shared" si="11"/>
        <v>6.2990628601974506E-4</v>
      </c>
      <c r="L61" s="38">
        <f t="shared" si="3"/>
        <v>629.90628601974504</v>
      </c>
      <c r="M61" s="93"/>
      <c r="N61" s="96"/>
      <c r="O61" s="49"/>
    </row>
    <row r="62" spans="2:15" ht="14.25" customHeight="1" x14ac:dyDescent="0.15">
      <c r="B62" s="113"/>
      <c r="C62" s="106"/>
      <c r="D62" s="117"/>
      <c r="E62" s="117"/>
      <c r="F62" s="121"/>
      <c r="G62" s="50" t="s">
        <v>130</v>
      </c>
      <c r="H62" s="51" t="s">
        <v>111</v>
      </c>
      <c r="I62" s="74">
        <f t="shared" ref="I62:I67" si="16">F$61*J62</f>
        <v>3.7708079999999996E-4</v>
      </c>
      <c r="J62" s="27">
        <v>0.04</v>
      </c>
      <c r="K62" s="28">
        <f t="shared" si="11"/>
        <v>6.2990628601974506E-4</v>
      </c>
      <c r="L62" s="29">
        <f t="shared" si="3"/>
        <v>629.90628601974504</v>
      </c>
      <c r="M62" s="94"/>
      <c r="N62" s="97"/>
    </row>
    <row r="63" spans="2:15" x14ac:dyDescent="0.15">
      <c r="B63" s="113"/>
      <c r="C63" s="106"/>
      <c r="D63" s="117"/>
      <c r="E63" s="117"/>
      <c r="F63" s="121"/>
      <c r="G63" s="50" t="s">
        <v>131</v>
      </c>
      <c r="H63" s="51" t="s">
        <v>32</v>
      </c>
      <c r="I63" s="74">
        <f t="shared" si="16"/>
        <v>4.3364292000000002E-3</v>
      </c>
      <c r="J63" s="27">
        <v>0.46</v>
      </c>
      <c r="K63" s="28">
        <f t="shared" si="11"/>
        <v>7.2439222892270692E-3</v>
      </c>
      <c r="L63" s="29">
        <f t="shared" si="3"/>
        <v>7243.9222892270691</v>
      </c>
      <c r="M63" s="94"/>
      <c r="N63" s="97"/>
    </row>
    <row r="64" spans="2:15" ht="14.25" customHeight="1" x14ac:dyDescent="0.15">
      <c r="B64" s="113"/>
      <c r="C64" s="106"/>
      <c r="D64" s="117"/>
      <c r="E64" s="117"/>
      <c r="F64" s="121"/>
      <c r="G64" s="50" t="s">
        <v>132</v>
      </c>
      <c r="H64" s="51" t="s">
        <v>33</v>
      </c>
      <c r="I64" s="74">
        <f t="shared" si="16"/>
        <v>9.4270199999999991E-5</v>
      </c>
      <c r="J64" s="27">
        <v>0.01</v>
      </c>
      <c r="K64" s="28">
        <f t="shared" si="11"/>
        <v>1.5747657150493627E-4</v>
      </c>
      <c r="L64" s="29">
        <f t="shared" si="3"/>
        <v>157.47657150493626</v>
      </c>
      <c r="M64" s="94"/>
      <c r="N64" s="97"/>
    </row>
    <row r="65" spans="2:14" ht="14.25" customHeight="1" x14ac:dyDescent="0.15">
      <c r="B65" s="113"/>
      <c r="C65" s="106"/>
      <c r="D65" s="117"/>
      <c r="E65" s="117"/>
      <c r="F65" s="121"/>
      <c r="G65" s="50" t="s">
        <v>133</v>
      </c>
      <c r="H65" s="51" t="s">
        <v>134</v>
      </c>
      <c r="I65" s="74">
        <f t="shared" si="16"/>
        <v>2.2624847999999998E-3</v>
      </c>
      <c r="J65" s="27">
        <v>0.24</v>
      </c>
      <c r="K65" s="28">
        <f t="shared" si="11"/>
        <v>3.7794377161184702E-3</v>
      </c>
      <c r="L65" s="29">
        <f t="shared" si="3"/>
        <v>3779.4377161184702</v>
      </c>
      <c r="M65" s="94"/>
      <c r="N65" s="97"/>
    </row>
    <row r="66" spans="2:14" ht="14.25" customHeight="1" x14ac:dyDescent="0.15">
      <c r="B66" s="113"/>
      <c r="C66" s="106"/>
      <c r="D66" s="117"/>
      <c r="E66" s="117"/>
      <c r="F66" s="121"/>
      <c r="G66" s="50" t="s">
        <v>135</v>
      </c>
      <c r="H66" s="51" t="s">
        <v>111</v>
      </c>
      <c r="I66" s="74">
        <f t="shared" si="16"/>
        <v>1.1312423999999999E-3</v>
      </c>
      <c r="J66" s="27">
        <v>0.12</v>
      </c>
      <c r="K66" s="28">
        <f t="shared" si="11"/>
        <v>1.8897188580592351E-3</v>
      </c>
      <c r="L66" s="29">
        <f t="shared" si="3"/>
        <v>1889.7188580592351</v>
      </c>
      <c r="M66" s="94"/>
      <c r="N66" s="97"/>
    </row>
    <row r="67" spans="2:14" ht="14.25" customHeight="1" thickBot="1" x14ac:dyDescent="0.2">
      <c r="B67" s="113"/>
      <c r="C67" s="106"/>
      <c r="D67" s="117"/>
      <c r="E67" s="117"/>
      <c r="F67" s="121"/>
      <c r="G67" s="50" t="s">
        <v>135</v>
      </c>
      <c r="H67" s="51" t="s">
        <v>136</v>
      </c>
      <c r="I67" s="74">
        <f t="shared" si="16"/>
        <v>8.4843179999999992E-4</v>
      </c>
      <c r="J67" s="27">
        <v>0.09</v>
      </c>
      <c r="K67" s="28">
        <f t="shared" si="11"/>
        <v>1.4172891435444263E-3</v>
      </c>
      <c r="L67" s="29">
        <f t="shared" si="3"/>
        <v>1417.2891435444262</v>
      </c>
      <c r="M67" s="94"/>
      <c r="N67" s="97"/>
    </row>
    <row r="68" spans="2:14" ht="13.7" customHeight="1" x14ac:dyDescent="0.15">
      <c r="B68" s="111">
        <v>17</v>
      </c>
      <c r="C68" s="105" t="s">
        <v>72</v>
      </c>
      <c r="D68" s="115" t="s">
        <v>26</v>
      </c>
      <c r="E68" s="155" t="s">
        <v>27</v>
      </c>
      <c r="F68" s="157">
        <f>0.15978*0.0041</f>
        <v>6.5509800000000012E-4</v>
      </c>
      <c r="G68" s="21" t="s">
        <v>28</v>
      </c>
      <c r="H68" s="21" t="s">
        <v>0</v>
      </c>
      <c r="I68" s="71">
        <f>F68*0.1268</f>
        <v>8.3066426400000006E-5</v>
      </c>
      <c r="J68" s="22">
        <f>I68/F$68</f>
        <v>0.1268</v>
      </c>
      <c r="K68" s="23">
        <f t="shared" si="11"/>
        <v>1.3876088134573945E-4</v>
      </c>
      <c r="L68" s="24">
        <f t="shared" si="3"/>
        <v>138.76088134573945</v>
      </c>
      <c r="M68" s="88"/>
      <c r="N68" s="89"/>
    </row>
    <row r="69" spans="2:14" ht="15.75" thickBot="1" x14ac:dyDescent="0.2">
      <c r="B69" s="154"/>
      <c r="C69" s="107"/>
      <c r="D69" s="118"/>
      <c r="E69" s="156"/>
      <c r="F69" s="158"/>
      <c r="G69" s="30" t="s">
        <v>21</v>
      </c>
      <c r="H69" s="30" t="s">
        <v>29</v>
      </c>
      <c r="I69" s="73">
        <f>F68*0.8732</f>
        <v>5.7203157360000004E-4</v>
      </c>
      <c r="J69" s="31">
        <f>I69/F$68</f>
        <v>0.87319999999999987</v>
      </c>
      <c r="K69" s="32">
        <f t="shared" si="11"/>
        <v>9.5556783589195336E-4</v>
      </c>
      <c r="L69" s="33">
        <f t="shared" si="3"/>
        <v>955.56783589195334</v>
      </c>
      <c r="M69" s="90"/>
      <c r="N69" s="91"/>
    </row>
    <row r="70" spans="2:14" ht="13.7" customHeight="1" x14ac:dyDescent="0.15">
      <c r="B70" s="111">
        <v>18</v>
      </c>
      <c r="C70" s="105" t="s">
        <v>84</v>
      </c>
      <c r="D70" s="115" t="s">
        <v>85</v>
      </c>
      <c r="E70" s="155" t="s">
        <v>119</v>
      </c>
      <c r="F70" s="157">
        <v>6.0319999999999999E-2</v>
      </c>
      <c r="G70" s="21" t="s">
        <v>88</v>
      </c>
      <c r="H70" s="21" t="s">
        <v>89</v>
      </c>
      <c r="I70" s="71">
        <f>F70*0.965</f>
        <v>5.8208799999999998E-2</v>
      </c>
      <c r="J70" s="22">
        <f>I70/F$70</f>
        <v>0.96499999999999997</v>
      </c>
      <c r="K70" s="23">
        <f t="shared" si="11"/>
        <v>9.7236690443178592E-2</v>
      </c>
      <c r="L70" s="24">
        <f t="shared" ref="L70:L72" si="17">K70*1000000</f>
        <v>97236.690443178595</v>
      </c>
      <c r="M70" s="93"/>
      <c r="N70" s="96"/>
    </row>
    <row r="71" spans="2:14" ht="13.7" customHeight="1" x14ac:dyDescent="0.15">
      <c r="B71" s="103"/>
      <c r="C71" s="106"/>
      <c r="D71" s="106"/>
      <c r="E71" s="159"/>
      <c r="F71" s="160"/>
      <c r="G71" s="25" t="s">
        <v>86</v>
      </c>
      <c r="H71" s="25" t="s">
        <v>90</v>
      </c>
      <c r="I71" s="72">
        <f>F70*0.03</f>
        <v>1.8096E-3</v>
      </c>
      <c r="J71" s="27">
        <f>I71/F$70</f>
        <v>0.03</v>
      </c>
      <c r="K71" s="28">
        <f t="shared" si="11"/>
        <v>3.0229022935703187E-3</v>
      </c>
      <c r="L71" s="29">
        <f t="shared" si="17"/>
        <v>3022.9022935703188</v>
      </c>
      <c r="M71" s="94"/>
      <c r="N71" s="97"/>
    </row>
    <row r="72" spans="2:14" ht="15.75" thickBot="1" x14ac:dyDescent="0.2">
      <c r="B72" s="154"/>
      <c r="C72" s="107"/>
      <c r="D72" s="118"/>
      <c r="E72" s="156"/>
      <c r="F72" s="158"/>
      <c r="G72" s="52" t="s">
        <v>87</v>
      </c>
      <c r="H72" s="52" t="s">
        <v>91</v>
      </c>
      <c r="I72" s="73">
        <f>F70*0.005</f>
        <v>3.0160000000000001E-4</v>
      </c>
      <c r="J72" s="31">
        <f>I72/F$70</f>
        <v>5.0000000000000001E-3</v>
      </c>
      <c r="K72" s="32">
        <f t="shared" si="11"/>
        <v>5.0381704892838656E-4</v>
      </c>
      <c r="L72" s="33">
        <f t="shared" si="17"/>
        <v>503.81704892838655</v>
      </c>
      <c r="M72" s="95"/>
      <c r="N72" s="98"/>
    </row>
    <row r="73" spans="2:14" ht="15.75" thickBot="1" x14ac:dyDescent="0.25">
      <c r="B73" s="151" t="s">
        <v>7</v>
      </c>
      <c r="C73" s="152"/>
      <c r="D73" s="153"/>
      <c r="E73" s="153"/>
      <c r="F73" s="53">
        <f>SUM(F9:F72)</f>
        <v>0.59863</v>
      </c>
      <c r="G73" s="54"/>
      <c r="H73" s="55"/>
      <c r="I73" s="56"/>
      <c r="J73" s="55"/>
      <c r="K73" s="75">
        <f>SUM(K9:K72)</f>
        <v>1</v>
      </c>
      <c r="L73" s="76">
        <f>SUM(L9:L72)</f>
        <v>1000000.0000000001</v>
      </c>
    </row>
    <row r="74" spans="2:14" x14ac:dyDescent="0.15">
      <c r="F74" s="43"/>
      <c r="G74" s="43"/>
    </row>
    <row r="75" spans="2:14" x14ac:dyDescent="0.15">
      <c r="F75" s="57"/>
    </row>
  </sheetData>
  <mergeCells count="105">
    <mergeCell ref="C17:C21"/>
    <mergeCell ref="D17:D21"/>
    <mergeCell ref="E17:E21"/>
    <mergeCell ref="F17:F21"/>
    <mergeCell ref="F47:F48"/>
    <mergeCell ref="B49:B54"/>
    <mergeCell ref="D49:D54"/>
    <mergeCell ref="E49:E54"/>
    <mergeCell ref="F49:F54"/>
    <mergeCell ref="C47:C48"/>
    <mergeCell ref="B47:B48"/>
    <mergeCell ref="D47:D48"/>
    <mergeCell ref="E47:E48"/>
    <mergeCell ref="F27:F31"/>
    <mergeCell ref="B17:B21"/>
    <mergeCell ref="B22:B26"/>
    <mergeCell ref="C22:C26"/>
    <mergeCell ref="D22:D26"/>
    <mergeCell ref="E22:E26"/>
    <mergeCell ref="F22:F26"/>
    <mergeCell ref="B42:B46"/>
    <mergeCell ref="C42:C46"/>
    <mergeCell ref="D42:D46"/>
    <mergeCell ref="E42:E46"/>
    <mergeCell ref="B55:B60"/>
    <mergeCell ref="D55:D60"/>
    <mergeCell ref="E55:E60"/>
    <mergeCell ref="F55:F60"/>
    <mergeCell ref="C49:C54"/>
    <mergeCell ref="C55:C60"/>
    <mergeCell ref="B73:E73"/>
    <mergeCell ref="B61:B67"/>
    <mergeCell ref="D61:D67"/>
    <mergeCell ref="E61:E67"/>
    <mergeCell ref="F61:F67"/>
    <mergeCell ref="B68:B69"/>
    <mergeCell ref="D68:D69"/>
    <mergeCell ref="E68:E69"/>
    <mergeCell ref="F68:F69"/>
    <mergeCell ref="C61:C67"/>
    <mergeCell ref="C68:C69"/>
    <mergeCell ref="B70:B72"/>
    <mergeCell ref="C70:C72"/>
    <mergeCell ref="D70:D72"/>
    <mergeCell ref="E70:E72"/>
    <mergeCell ref="F70:F72"/>
    <mergeCell ref="B3:D3"/>
    <mergeCell ref="E3:F3"/>
    <mergeCell ref="B4:D4"/>
    <mergeCell ref="E4:F4"/>
    <mergeCell ref="J3:L3"/>
    <mergeCell ref="J4:L4"/>
    <mergeCell ref="J6:J8"/>
    <mergeCell ref="K6:K8"/>
    <mergeCell ref="L6:L8"/>
    <mergeCell ref="H6:H8"/>
    <mergeCell ref="I6:I8"/>
    <mergeCell ref="B12:B16"/>
    <mergeCell ref="D12:D16"/>
    <mergeCell ref="E12:E16"/>
    <mergeCell ref="F12:F16"/>
    <mergeCell ref="B6:B8"/>
    <mergeCell ref="D6:D8"/>
    <mergeCell ref="E6:E8"/>
    <mergeCell ref="F6:F8"/>
    <mergeCell ref="G6:G8"/>
    <mergeCell ref="C6:C8"/>
    <mergeCell ref="C12:C16"/>
    <mergeCell ref="B27:B31"/>
    <mergeCell ref="C27:C31"/>
    <mergeCell ref="D27:D31"/>
    <mergeCell ref="E27:E31"/>
    <mergeCell ref="M32:M36"/>
    <mergeCell ref="N32:N36"/>
    <mergeCell ref="M37:M41"/>
    <mergeCell ref="N37:N41"/>
    <mergeCell ref="M42:M46"/>
    <mergeCell ref="N42:N46"/>
    <mergeCell ref="F42:F46"/>
    <mergeCell ref="B37:B41"/>
    <mergeCell ref="C37:C41"/>
    <mergeCell ref="D37:D41"/>
    <mergeCell ref="E37:E41"/>
    <mergeCell ref="F37:F41"/>
    <mergeCell ref="B32:B36"/>
    <mergeCell ref="C32:C36"/>
    <mergeCell ref="D32:D36"/>
    <mergeCell ref="E32:E36"/>
    <mergeCell ref="F32:F36"/>
    <mergeCell ref="M55:M60"/>
    <mergeCell ref="N55:N60"/>
    <mergeCell ref="M61:M67"/>
    <mergeCell ref="N61:N67"/>
    <mergeCell ref="M70:M72"/>
    <mergeCell ref="N70:N72"/>
    <mergeCell ref="M6:M8"/>
    <mergeCell ref="N6:N8"/>
    <mergeCell ref="M12:M26"/>
    <mergeCell ref="N12:N26"/>
    <mergeCell ref="M27:M31"/>
    <mergeCell ref="N27:N31"/>
    <mergeCell ref="M47:M48"/>
    <mergeCell ref="N47:N48"/>
    <mergeCell ref="M49:M54"/>
    <mergeCell ref="N49:N54"/>
  </mergeCells>
  <phoneticPr fontId="5" type="noConversion"/>
  <conditionalFormatting sqref="G56:G57 G59">
    <cfRule type="cellIs" dxfId="1" priority="2" stopIfTrue="1" operator="equal">
      <formula>#REF!</formula>
    </cfRule>
  </conditionalFormatting>
  <conditionalFormatting sqref="G58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59" r:id="rId4">
          <objectPr defaultSize="0" autoPict="0" r:id="rId5">
            <anchor moveWithCells="1">
              <from>
                <xdr:col>13</xdr:col>
                <xdr:colOff>47625</xdr:colOff>
                <xdr:row>16</xdr:row>
                <xdr:rowOff>104775</xdr:rowOff>
              </from>
              <to>
                <xdr:col>13</xdr:col>
                <xdr:colOff>704850</xdr:colOff>
                <xdr:row>19</xdr:row>
                <xdr:rowOff>104775</xdr:rowOff>
              </to>
            </anchor>
          </objectPr>
        </oleObject>
      </mc:Choice>
      <mc:Fallback>
        <oleObject progId="Acrobat Document" dvAspect="DVASPECT_ICON" shapeId="1059" r:id="rId4"/>
      </mc:Fallback>
    </mc:AlternateContent>
    <mc:AlternateContent xmlns:mc="http://schemas.openxmlformats.org/markup-compatibility/2006">
      <mc:Choice Requires="x14">
        <oleObject progId="Acrobat Document" dvAspect="DVASPECT_ICON" shapeId="1060" r:id="rId6">
          <objectPr defaultSize="0" autoPict="0" r:id="rId7">
            <anchor moveWithCells="1">
              <from>
                <xdr:col>13</xdr:col>
                <xdr:colOff>76200</xdr:colOff>
                <xdr:row>32</xdr:row>
                <xdr:rowOff>133350</xdr:rowOff>
              </from>
              <to>
                <xdr:col>13</xdr:col>
                <xdr:colOff>666750</xdr:colOff>
                <xdr:row>34</xdr:row>
                <xdr:rowOff>180975</xdr:rowOff>
              </to>
            </anchor>
          </objectPr>
        </oleObject>
      </mc:Choice>
      <mc:Fallback>
        <oleObject progId="Acrobat Document" dvAspect="DVASPECT_ICON" shapeId="1060" r:id="rId6"/>
      </mc:Fallback>
    </mc:AlternateContent>
    <mc:AlternateContent xmlns:mc="http://schemas.openxmlformats.org/markup-compatibility/2006">
      <mc:Choice Requires="x14">
        <oleObject progId="Acrobat Document" dvAspect="DVASPECT_ICON" shapeId="1064" r:id="rId8">
          <objectPr defaultSize="0" autoPict="0" r:id="rId9">
            <anchor moveWithCells="1">
              <from>
                <xdr:col>13</xdr:col>
                <xdr:colOff>57150</xdr:colOff>
                <xdr:row>27</xdr:row>
                <xdr:rowOff>47625</xdr:rowOff>
              </from>
              <to>
                <xdr:col>13</xdr:col>
                <xdr:colOff>666750</xdr:colOff>
                <xdr:row>29</xdr:row>
                <xdr:rowOff>152400</xdr:rowOff>
              </to>
            </anchor>
          </objectPr>
        </oleObject>
      </mc:Choice>
      <mc:Fallback>
        <oleObject progId="Acrobat Document" dvAspect="DVASPECT_ICON" shapeId="1064" r:id="rId8"/>
      </mc:Fallback>
    </mc:AlternateContent>
    <mc:AlternateContent xmlns:mc="http://schemas.openxmlformats.org/markup-compatibility/2006">
      <mc:Choice Requires="x14">
        <oleObject progId="Acrobat Document" dvAspect="DVASPECT_ICON" shapeId="1072" r:id="rId10">
          <objectPr defaultSize="0" autoPict="0" r:id="rId11">
            <anchor moveWithCells="1">
              <from>
                <xdr:col>13</xdr:col>
                <xdr:colOff>47625</xdr:colOff>
                <xdr:row>55</xdr:row>
                <xdr:rowOff>142875</xdr:rowOff>
              </from>
              <to>
                <xdr:col>13</xdr:col>
                <xdr:colOff>695325</xdr:colOff>
                <xdr:row>58</xdr:row>
                <xdr:rowOff>57150</xdr:rowOff>
              </to>
            </anchor>
          </objectPr>
        </oleObject>
      </mc:Choice>
      <mc:Fallback>
        <oleObject progId="Acrobat Document" dvAspect="DVASPECT_ICON" shapeId="1072" r:id="rId10"/>
      </mc:Fallback>
    </mc:AlternateContent>
    <mc:AlternateContent xmlns:mc="http://schemas.openxmlformats.org/markup-compatibility/2006">
      <mc:Choice Requires="x14">
        <oleObject progId="Acrobat Document" dvAspect="DVASPECT_ICON" shapeId="1073" r:id="rId12">
          <objectPr defaultSize="0" autoPict="0" r:id="rId13">
            <anchor moveWithCells="1">
              <from>
                <xdr:col>13</xdr:col>
                <xdr:colOff>38100</xdr:colOff>
                <xdr:row>49</xdr:row>
                <xdr:rowOff>114300</xdr:rowOff>
              </from>
              <to>
                <xdr:col>13</xdr:col>
                <xdr:colOff>695325</xdr:colOff>
                <xdr:row>52</xdr:row>
                <xdr:rowOff>85725</xdr:rowOff>
              </to>
            </anchor>
          </objectPr>
        </oleObject>
      </mc:Choice>
      <mc:Fallback>
        <oleObject progId="Acrobat Document" dvAspect="DVASPECT_ICON" shapeId="1073" r:id="rId12"/>
      </mc:Fallback>
    </mc:AlternateContent>
    <mc:AlternateContent xmlns:mc="http://schemas.openxmlformats.org/markup-compatibility/2006">
      <mc:Choice Requires="x14">
        <oleObject progId="Acrobat Document" dvAspect="DVASPECT_ICON" shapeId="1076" r:id="rId14">
          <objectPr defaultSize="0" autoPict="0" r:id="rId15">
            <anchor moveWithCells="1">
              <from>
                <xdr:col>13</xdr:col>
                <xdr:colOff>85725</xdr:colOff>
                <xdr:row>46</xdr:row>
                <xdr:rowOff>28575</xdr:rowOff>
              </from>
              <to>
                <xdr:col>13</xdr:col>
                <xdr:colOff>676275</xdr:colOff>
                <xdr:row>47</xdr:row>
                <xdr:rowOff>161925</xdr:rowOff>
              </to>
            </anchor>
          </objectPr>
        </oleObject>
      </mc:Choice>
      <mc:Fallback>
        <oleObject progId="Acrobat Document" dvAspect="DVASPECT_ICON" shapeId="1076" r:id="rId14"/>
      </mc:Fallback>
    </mc:AlternateContent>
    <mc:AlternateContent xmlns:mc="http://schemas.openxmlformats.org/markup-compatibility/2006">
      <mc:Choice Requires="x14">
        <oleObject progId="Acrobat Document" dvAspect="DVASPECT_ICON" shapeId="1086" r:id="rId16">
          <objectPr defaultSize="0" autoPict="0" r:id="rId17">
            <anchor moveWithCells="1">
              <from>
                <xdr:col>13</xdr:col>
                <xdr:colOff>57150</xdr:colOff>
                <xdr:row>69</xdr:row>
                <xdr:rowOff>57150</xdr:rowOff>
              </from>
              <to>
                <xdr:col>13</xdr:col>
                <xdr:colOff>714375</xdr:colOff>
                <xdr:row>71</xdr:row>
                <xdr:rowOff>133350</xdr:rowOff>
              </to>
            </anchor>
          </objectPr>
        </oleObject>
      </mc:Choice>
      <mc:Fallback>
        <oleObject progId="Acrobat Document" dvAspect="DVASPECT_ICON" shapeId="1086" r:id="rId16"/>
      </mc:Fallback>
    </mc:AlternateContent>
    <mc:AlternateContent xmlns:mc="http://schemas.openxmlformats.org/markup-compatibility/2006">
      <mc:Choice Requires="x14">
        <oleObject progId="Acrobat Document" dvAspect="DVASPECT_ICON" shapeId="1173" r:id="rId18">
          <objectPr defaultSize="0" autoPict="0" r:id="rId19">
            <anchor moveWithCells="1">
              <from>
                <xdr:col>13</xdr:col>
                <xdr:colOff>47625</xdr:colOff>
                <xdr:row>61</xdr:row>
                <xdr:rowOff>85725</xdr:rowOff>
              </from>
              <to>
                <xdr:col>13</xdr:col>
                <xdr:colOff>685800</xdr:colOff>
                <xdr:row>64</xdr:row>
                <xdr:rowOff>95250</xdr:rowOff>
              </to>
            </anchor>
          </objectPr>
        </oleObject>
      </mc:Choice>
      <mc:Fallback>
        <oleObject progId="Acrobat Document" dvAspect="DVASPECT_ICON" shapeId="1173" r:id="rId18"/>
      </mc:Fallback>
    </mc:AlternateContent>
    <mc:AlternateContent xmlns:mc="http://schemas.openxmlformats.org/markup-compatibility/2006">
      <mc:Choice Requires="x14">
        <oleObject progId="Acrobat Document" dvAspect="DVASPECT_ICON" shapeId="1179" r:id="rId20">
          <objectPr defaultSize="0" autoPict="0" r:id="rId9">
            <anchor moveWithCells="1">
              <from>
                <xdr:col>13</xdr:col>
                <xdr:colOff>85725</xdr:colOff>
                <xdr:row>37</xdr:row>
                <xdr:rowOff>57150</xdr:rowOff>
              </from>
              <to>
                <xdr:col>13</xdr:col>
                <xdr:colOff>695325</xdr:colOff>
                <xdr:row>39</xdr:row>
                <xdr:rowOff>161925</xdr:rowOff>
              </to>
            </anchor>
          </objectPr>
        </oleObject>
      </mc:Choice>
      <mc:Fallback>
        <oleObject progId="Acrobat Document" dvAspect="DVASPECT_ICON" shapeId="1179" r:id="rId20"/>
      </mc:Fallback>
    </mc:AlternateContent>
    <mc:AlternateContent xmlns:mc="http://schemas.openxmlformats.org/markup-compatibility/2006">
      <mc:Choice Requires="x14">
        <oleObject progId="Acrobat Document" dvAspect="DVASPECT_ICON" shapeId="1181" r:id="rId21">
          <objectPr defaultSize="0" autoPict="0" r:id="rId7">
            <anchor moveWithCells="1">
              <from>
                <xdr:col>13</xdr:col>
                <xdr:colOff>85725</xdr:colOff>
                <xdr:row>42</xdr:row>
                <xdr:rowOff>123825</xdr:rowOff>
              </from>
              <to>
                <xdr:col>13</xdr:col>
                <xdr:colOff>676275</xdr:colOff>
                <xdr:row>44</xdr:row>
                <xdr:rowOff>171450</xdr:rowOff>
              </to>
            </anchor>
          </objectPr>
        </oleObject>
      </mc:Choice>
      <mc:Fallback>
        <oleObject progId="Acrobat Document" dvAspect="DVASPECT_ICON" shapeId="1181" r:id="rId21"/>
      </mc:Fallback>
    </mc:AlternateContent>
    <mc:AlternateContent xmlns:mc="http://schemas.openxmlformats.org/markup-compatibility/2006">
      <mc:Choice Requires="x14">
        <oleObject progId="Acrobat Document" dvAspect="DVASPECT_ICON" shapeId="1188" r:id="rId22">
          <objectPr defaultSize="0" autoPict="0" r:id="rId23">
            <anchor moveWithCells="1">
              <from>
                <xdr:col>13</xdr:col>
                <xdr:colOff>47625</xdr:colOff>
                <xdr:row>67</xdr:row>
                <xdr:rowOff>28575</xdr:rowOff>
              </from>
              <to>
                <xdr:col>13</xdr:col>
                <xdr:colOff>733425</xdr:colOff>
                <xdr:row>67</xdr:row>
                <xdr:rowOff>123825</xdr:rowOff>
              </to>
            </anchor>
          </objectPr>
        </oleObject>
      </mc:Choice>
      <mc:Fallback>
        <oleObject progId="Acrobat Document" dvAspect="DVASPECT_ICON" shapeId="1188" r:id="rId22"/>
      </mc:Fallback>
    </mc:AlternateContent>
    <mc:AlternateContent xmlns:mc="http://schemas.openxmlformats.org/markup-compatibility/2006">
      <mc:Choice Requires="x14">
        <oleObject progId="Acrobat Document" dvAspect="DVASPECT_ICON" shapeId="1190" r:id="rId24">
          <objectPr defaultSize="0" autoPict="0" r:id="rId25">
            <anchor moveWithCells="1">
              <from>
                <xdr:col>13</xdr:col>
                <xdr:colOff>47625</xdr:colOff>
                <xdr:row>68</xdr:row>
                <xdr:rowOff>38100</xdr:rowOff>
              </from>
              <to>
                <xdr:col>13</xdr:col>
                <xdr:colOff>733425</xdr:colOff>
                <xdr:row>68</xdr:row>
                <xdr:rowOff>152400</xdr:rowOff>
              </to>
            </anchor>
          </objectPr>
        </oleObject>
      </mc:Choice>
      <mc:Fallback>
        <oleObject progId="Acrobat Document" dvAspect="DVASPECT_ICON" shapeId="1190" r:id="rId24"/>
      </mc:Fallback>
    </mc:AlternateContent>
    <mc:AlternateContent xmlns:mc="http://schemas.openxmlformats.org/markup-compatibility/2006">
      <mc:Choice Requires="x14">
        <oleObject progId="포장기 셸 개체" dvAspect="DVASPECT_ICON" shapeId="1192" r:id="rId26">
          <objectPr defaultSize="0" r:id="rId27">
            <anchor moveWithCells="1">
              <from>
                <xdr:col>12</xdr:col>
                <xdr:colOff>114300</xdr:colOff>
                <xdr:row>16</xdr:row>
                <xdr:rowOff>85725</xdr:rowOff>
              </from>
              <to>
                <xdr:col>12</xdr:col>
                <xdr:colOff>781050</xdr:colOff>
                <xdr:row>19</xdr:row>
                <xdr:rowOff>85725</xdr:rowOff>
              </to>
            </anchor>
          </objectPr>
        </oleObject>
      </mc:Choice>
      <mc:Fallback>
        <oleObject progId="포장기 셸 개체" dvAspect="DVASPECT_ICON" shapeId="1192" r:id="rId26"/>
      </mc:Fallback>
    </mc:AlternateContent>
    <mc:AlternateContent xmlns:mc="http://schemas.openxmlformats.org/markup-compatibility/2006">
      <mc:Choice Requires="x14">
        <oleObject progId="포장기 셸 개체" dvAspect="DVASPECT_ICON" shapeId="1193" r:id="rId28">
          <objectPr defaultSize="0" autoPict="0" r:id="rId29">
            <anchor moveWithCells="1">
              <from>
                <xdr:col>12</xdr:col>
                <xdr:colOff>95250</xdr:colOff>
                <xdr:row>27</xdr:row>
                <xdr:rowOff>0</xdr:rowOff>
              </from>
              <to>
                <xdr:col>12</xdr:col>
                <xdr:colOff>771525</xdr:colOff>
                <xdr:row>29</xdr:row>
                <xdr:rowOff>171450</xdr:rowOff>
              </to>
            </anchor>
          </objectPr>
        </oleObject>
      </mc:Choice>
      <mc:Fallback>
        <oleObject progId="포장기 셸 개체" dvAspect="DVASPECT_ICON" shapeId="1193" r:id="rId28"/>
      </mc:Fallback>
    </mc:AlternateContent>
    <mc:AlternateContent xmlns:mc="http://schemas.openxmlformats.org/markup-compatibility/2006">
      <mc:Choice Requires="x14">
        <oleObject progId="포장기 셸 개체" dvAspect="DVASPECT_ICON" shapeId="1194" r:id="rId30">
          <objectPr defaultSize="0" autoPict="0" r:id="rId31">
            <anchor moveWithCells="1">
              <from>
                <xdr:col>12</xdr:col>
                <xdr:colOff>76200</xdr:colOff>
                <xdr:row>37</xdr:row>
                <xdr:rowOff>47625</xdr:rowOff>
              </from>
              <to>
                <xdr:col>12</xdr:col>
                <xdr:colOff>752475</xdr:colOff>
                <xdr:row>40</xdr:row>
                <xdr:rowOff>28575</xdr:rowOff>
              </to>
            </anchor>
          </objectPr>
        </oleObject>
      </mc:Choice>
      <mc:Fallback>
        <oleObject progId="포장기 셸 개체" dvAspect="DVASPECT_ICON" shapeId="1194" r:id="rId30"/>
      </mc:Fallback>
    </mc:AlternateContent>
    <mc:AlternateContent xmlns:mc="http://schemas.openxmlformats.org/markup-compatibility/2006">
      <mc:Choice Requires="x14">
        <oleObject progId="Acrobat Document" dvAspect="DVASPECT_ICON" shapeId="1195" r:id="rId32">
          <objectPr defaultSize="0" autoPict="0" r:id="rId33">
            <anchor moveWithCells="1">
              <from>
                <xdr:col>12</xdr:col>
                <xdr:colOff>123825</xdr:colOff>
                <xdr:row>32</xdr:row>
                <xdr:rowOff>85725</xdr:rowOff>
              </from>
              <to>
                <xdr:col>12</xdr:col>
                <xdr:colOff>790575</xdr:colOff>
                <xdr:row>34</xdr:row>
                <xdr:rowOff>171450</xdr:rowOff>
              </to>
            </anchor>
          </objectPr>
        </oleObject>
      </mc:Choice>
      <mc:Fallback>
        <oleObject progId="Acrobat Document" dvAspect="DVASPECT_ICON" shapeId="1195" r:id="rId32"/>
      </mc:Fallback>
    </mc:AlternateContent>
    <mc:AlternateContent xmlns:mc="http://schemas.openxmlformats.org/markup-compatibility/2006">
      <mc:Choice Requires="x14">
        <oleObject progId="Acrobat Document" dvAspect="DVASPECT_ICON" shapeId="1196" r:id="rId34">
          <objectPr defaultSize="0" autoPict="0" r:id="rId33">
            <anchor moveWithCells="1">
              <from>
                <xdr:col>12</xdr:col>
                <xdr:colOff>95250</xdr:colOff>
                <xdr:row>42</xdr:row>
                <xdr:rowOff>114300</xdr:rowOff>
              </from>
              <to>
                <xdr:col>12</xdr:col>
                <xdr:colOff>762000</xdr:colOff>
                <xdr:row>45</xdr:row>
                <xdr:rowOff>9525</xdr:rowOff>
              </to>
            </anchor>
          </objectPr>
        </oleObject>
      </mc:Choice>
      <mc:Fallback>
        <oleObject progId="Acrobat Document" dvAspect="DVASPECT_ICON" shapeId="1196" r:id="rId34"/>
      </mc:Fallback>
    </mc:AlternateContent>
    <mc:AlternateContent xmlns:mc="http://schemas.openxmlformats.org/markup-compatibility/2006">
      <mc:Choice Requires="x14">
        <oleObject progId="Acrobat Document" dvAspect="DVASPECT_ICON" shapeId="1197" r:id="rId35">
          <objectPr defaultSize="0" autoPict="0" r:id="rId36">
            <anchor moveWithCells="1">
              <from>
                <xdr:col>12</xdr:col>
                <xdr:colOff>104775</xdr:colOff>
                <xdr:row>46</xdr:row>
                <xdr:rowOff>19050</xdr:rowOff>
              </from>
              <to>
                <xdr:col>12</xdr:col>
                <xdr:colOff>781050</xdr:colOff>
                <xdr:row>47</xdr:row>
                <xdr:rowOff>152400</xdr:rowOff>
              </to>
            </anchor>
          </objectPr>
        </oleObject>
      </mc:Choice>
      <mc:Fallback>
        <oleObject progId="Acrobat Document" dvAspect="DVASPECT_ICON" shapeId="1197" r:id="rId35"/>
      </mc:Fallback>
    </mc:AlternateContent>
    <mc:AlternateContent xmlns:mc="http://schemas.openxmlformats.org/markup-compatibility/2006">
      <mc:Choice Requires="x14">
        <oleObject progId="Acrobat Document" dvAspect="DVASPECT_ICON" shapeId="1198" r:id="rId37">
          <objectPr defaultSize="0" autoPict="0" r:id="rId38">
            <anchor moveWithCells="1">
              <from>
                <xdr:col>12</xdr:col>
                <xdr:colOff>95250</xdr:colOff>
                <xdr:row>49</xdr:row>
                <xdr:rowOff>95250</xdr:rowOff>
              </from>
              <to>
                <xdr:col>12</xdr:col>
                <xdr:colOff>762000</xdr:colOff>
                <xdr:row>52</xdr:row>
                <xdr:rowOff>123825</xdr:rowOff>
              </to>
            </anchor>
          </objectPr>
        </oleObject>
      </mc:Choice>
      <mc:Fallback>
        <oleObject progId="Acrobat Document" dvAspect="DVASPECT_ICON" shapeId="1198" r:id="rId37"/>
      </mc:Fallback>
    </mc:AlternateContent>
    <mc:AlternateContent xmlns:mc="http://schemas.openxmlformats.org/markup-compatibility/2006">
      <mc:Choice Requires="x14">
        <oleObject progId="포장기 셸 개체" dvAspect="DVASPECT_ICON" shapeId="1199" r:id="rId39">
          <objectPr defaultSize="0" autoPict="0" r:id="rId40">
            <anchor moveWithCells="1">
              <from>
                <xdr:col>12</xdr:col>
                <xdr:colOff>133350</xdr:colOff>
                <xdr:row>55</xdr:row>
                <xdr:rowOff>123825</xdr:rowOff>
              </from>
              <to>
                <xdr:col>12</xdr:col>
                <xdr:colOff>752475</xdr:colOff>
                <xdr:row>58</xdr:row>
                <xdr:rowOff>57150</xdr:rowOff>
              </to>
            </anchor>
          </objectPr>
        </oleObject>
      </mc:Choice>
      <mc:Fallback>
        <oleObject progId="포장기 셸 개체" dvAspect="DVASPECT_ICON" shapeId="1199" r:id="rId39"/>
      </mc:Fallback>
    </mc:AlternateContent>
    <mc:AlternateContent xmlns:mc="http://schemas.openxmlformats.org/markup-compatibility/2006">
      <mc:Choice Requires="x14">
        <oleObject progId="포장기 셸 개체" dvAspect="DVASPECT_ICON" shapeId="1200" r:id="rId41">
          <objectPr defaultSize="0" autoPict="0" r:id="rId42">
            <anchor moveWithCells="1">
              <from>
                <xdr:col>12</xdr:col>
                <xdr:colOff>142875</xdr:colOff>
                <xdr:row>61</xdr:row>
                <xdr:rowOff>95250</xdr:rowOff>
              </from>
              <to>
                <xdr:col>12</xdr:col>
                <xdr:colOff>762000</xdr:colOff>
                <xdr:row>64</xdr:row>
                <xdr:rowOff>95250</xdr:rowOff>
              </to>
            </anchor>
          </objectPr>
        </oleObject>
      </mc:Choice>
      <mc:Fallback>
        <oleObject progId="포장기 셸 개체" dvAspect="DVASPECT_ICON" shapeId="1200" r:id="rId41"/>
      </mc:Fallback>
    </mc:AlternateContent>
    <mc:AlternateContent xmlns:mc="http://schemas.openxmlformats.org/markup-compatibility/2006">
      <mc:Choice Requires="x14">
        <oleObject progId="Acrobat Document" dvAspect="DVASPECT_ICON" shapeId="1201" r:id="rId43">
          <objectPr defaultSize="0" autoPict="0" r:id="rId44">
            <anchor moveWithCells="1">
              <from>
                <xdr:col>12</xdr:col>
                <xdr:colOff>104775</xdr:colOff>
                <xdr:row>68</xdr:row>
                <xdr:rowOff>28575</xdr:rowOff>
              </from>
              <to>
                <xdr:col>12</xdr:col>
                <xdr:colOff>762000</xdr:colOff>
                <xdr:row>68</xdr:row>
                <xdr:rowOff>161925</xdr:rowOff>
              </to>
            </anchor>
          </objectPr>
        </oleObject>
      </mc:Choice>
      <mc:Fallback>
        <oleObject progId="Acrobat Document" dvAspect="DVASPECT_ICON" shapeId="1201" r:id="rId43"/>
      </mc:Fallback>
    </mc:AlternateContent>
    <mc:AlternateContent xmlns:mc="http://schemas.openxmlformats.org/markup-compatibility/2006">
      <mc:Choice Requires="x14">
        <oleObject progId="Acrobat Document" dvAspect="DVASPECT_ICON" shapeId="1202" r:id="rId45">
          <objectPr defaultSize="0" autoPict="0" r:id="rId46">
            <anchor moveWithCells="1">
              <from>
                <xdr:col>12</xdr:col>
                <xdr:colOff>104775</xdr:colOff>
                <xdr:row>67</xdr:row>
                <xdr:rowOff>19050</xdr:rowOff>
              </from>
              <to>
                <xdr:col>12</xdr:col>
                <xdr:colOff>752475</xdr:colOff>
                <xdr:row>67</xdr:row>
                <xdr:rowOff>152400</xdr:rowOff>
              </to>
            </anchor>
          </objectPr>
        </oleObject>
      </mc:Choice>
      <mc:Fallback>
        <oleObject progId="Acrobat Document" dvAspect="DVASPECT_ICON" shapeId="1202" r:id="rId45"/>
      </mc:Fallback>
    </mc:AlternateContent>
    <mc:AlternateContent xmlns:mc="http://schemas.openxmlformats.org/markup-compatibility/2006">
      <mc:Choice Requires="x14">
        <oleObject progId="포장기 셸 개체" dvAspect="DVASPECT_ICON" shapeId="1203" r:id="rId47">
          <objectPr defaultSize="0" autoPict="0" r:id="rId48">
            <anchor moveWithCells="1">
              <from>
                <xdr:col>12</xdr:col>
                <xdr:colOff>104775</xdr:colOff>
                <xdr:row>69</xdr:row>
                <xdr:rowOff>47625</xdr:rowOff>
              </from>
              <to>
                <xdr:col>12</xdr:col>
                <xdr:colOff>762000</xdr:colOff>
                <xdr:row>71</xdr:row>
                <xdr:rowOff>142875</xdr:rowOff>
              </to>
            </anchor>
          </objectPr>
        </oleObject>
      </mc:Choice>
      <mc:Fallback>
        <oleObject progId="포장기 셸 개체" dvAspect="DVASPECT_ICON" shapeId="1203" r:id="rId47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1</vt:i4>
      </vt:variant>
    </vt:vector>
  </HeadingPairs>
  <TitlesOfParts>
    <vt:vector size="1" baseType="lpstr">
      <vt:lpstr>XS1-SU02A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JYSON</cp:lastModifiedBy>
  <dcterms:created xsi:type="dcterms:W3CDTF">2009-10-26T23:12:38Z</dcterms:created>
  <dcterms:modified xsi:type="dcterms:W3CDTF">2020-03-24T05:06:25Z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Author">
    <vt:lpwstr>Sunny Suen</vt:lpwstr>
  </property>
  <property pid="3" fmtid="{D5CDD505-2E9C-101B-9397-08002B2CF9AE}" name="CogniDox_Issuer">
    <vt:lpwstr>Sunny Suen (sunny)</vt:lpwstr>
  </property>
  <property pid="4" fmtid="{D5CDD505-2E9C-101B-9397-08002B2CF9AE}" name="CogniDox_IssueDate">
    <vt:lpwstr>2020-03-27</vt:lpwstr>
  </property>
  <property pid="6" fmtid="{D5CDD505-2E9C-101B-9397-08002B2CF9AE}" name="CogniDox_Partnum">
    <vt:lpwstr>XM-003639-UN</vt:lpwstr>
  </property>
  <property pid="7" fmtid="{D5CDD505-2E9C-101B-9397-08002B2CF9AE}" name="CogniDox_Version">
    <vt:lpwstr>9</vt:lpwstr>
  </property>
  <property pid="8" fmtid="{D5CDD505-2E9C-101B-9397-08002B2CF9AE}" name="CogniDoxKey_Value">
    <vt:lpwstr>tdkuttF7apFcWIfiCjevofZBMpU</vt:lpwstr>
  </property>
  <property pid="10" fmtid="{D5CDD505-2E9C-101B-9397-08002B2CF9AE}" name="CogniDox_Title">
    <vt:lpwstr>FB217 A-Series Chemical Analysis/RoHS/MSDS data reports spreadsheet</vt:lpwstr>
  </property>
  <property pid="11" fmtid="{D5CDD505-2E9C-101B-9397-08002B2CF9AE}" name="CogniDox_IssuerName">
    <vt:lpwstr>Sunny Suen</vt:lpwstr>
  </property>
  <property pid="12" fmtid="{D5CDD505-2E9C-101B-9397-08002B2CF9AE}" name="CogniDox_VersionType">
    <vt:lpwstr>Issue</vt:lpwstr>
  </property>
  <property pid="13" fmtid="{D5CDD505-2E9C-101B-9397-08002B2CF9AE}" name="CogniDox_Meta_Auto-update">
    <vt:bool>true</vt:bool>
  </property>
  <property pid="14" fmtid="{D5CDD505-2E9C-101B-9397-08002B2CF9AE}" name="CogniDox_Meta_Published URL">
    <vt:lpwstr>/published/</vt:lpwstr>
  </property>
</Properties>
</file>